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Area" localSheetId="0">'Лист1'!$A$1:$G$142</definedName>
  </definedNames>
  <calcPr fullCalcOnLoad="1"/>
</workbook>
</file>

<file path=xl/sharedStrings.xml><?xml version="1.0" encoding="utf-8"?>
<sst xmlns="http://schemas.openxmlformats.org/spreadsheetml/2006/main" count="276" uniqueCount="222">
  <si>
    <t>Державні програми:</t>
  </si>
  <si>
    <t>Загальний фонд</t>
  </si>
  <si>
    <t>Спеціальний фонд</t>
  </si>
  <si>
    <t xml:space="preserve">Найменування програми </t>
  </si>
  <si>
    <t>сума</t>
  </si>
  <si>
    <t>Разом</t>
  </si>
  <si>
    <t>Сума</t>
  </si>
  <si>
    <t>тис. грн.</t>
  </si>
  <si>
    <t>Управління праці та соціального захисту населення райдержадміністрації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</si>
  <si>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</si>
  <si>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Допомога у зв"язку з вагітністю і пологами</t>
  </si>
  <si>
    <t xml:space="preserve">Допомога на догляд за дитиною віком до 3-х років </t>
  </si>
  <si>
    <t xml:space="preserve">Допомога на дітей одиноким матерям </t>
  </si>
  <si>
    <t xml:space="preserve">Тимчасова державна допомога дітям </t>
  </si>
  <si>
    <t xml:space="preserve">Державна соціальна допомога малозабезпеченим сім"ям </t>
  </si>
  <si>
    <t>Державна соціальна допомога інвалідам з дитинства та дітям-інвалідам</t>
  </si>
  <si>
    <t>090201</t>
  </si>
  <si>
    <t xml:space="preserve"> </t>
  </si>
  <si>
    <t>090204</t>
  </si>
  <si>
    <t>090207</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</si>
  <si>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</si>
  <si>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090210</t>
  </si>
  <si>
    <t>Субсидії населенню для відшкодування витрат на оплату житлово-комунальних послуг</t>
  </si>
  <si>
    <t>090211</t>
  </si>
  <si>
    <t>090405</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</si>
  <si>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</si>
  <si>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090203</t>
  </si>
  <si>
    <t xml:space="preserve">Інші пільги громадянам, які постраждали внаслідок Чорнобильської катастрофи, дружинам(чоловікам) та дітям померлих громадян, смерть яких пов"язана з Чорнобильською катастрофою </t>
  </si>
  <si>
    <t>090209</t>
  </si>
  <si>
    <t>Пільги окремим категоріям громадян з послуг зв"язку</t>
  </si>
  <si>
    <t>090214</t>
  </si>
  <si>
    <t>Компенсаційні виплати на пільговий проїзд автомобільним транспортом окремим категоріям громадян</t>
  </si>
  <si>
    <t>170102</t>
  </si>
  <si>
    <t>170302</t>
  </si>
  <si>
    <t xml:space="preserve">Компенсаційні виплати за пільговий проїзд  окремим категоріям громадян на залізничному транспорті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</si>
  <si>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</si>
  <si>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</si>
  <si>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</si>
  <si>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090202</t>
  </si>
  <si>
    <t>090208</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</si>
  <si>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</si>
  <si>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Субсидії населенню для відшкодування витрат на придбання твердого та рідкого пічного побутового палива і скрапленого газу</t>
  </si>
  <si>
    <t>090406</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</si>
  <si>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</si>
  <si>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Дитячі будинки (в т.ч. сімейного типу, прийомні сім"ї) </t>
  </si>
  <si>
    <t>070303</t>
  </si>
  <si>
    <t>Разом державні програми:</t>
  </si>
  <si>
    <t>Районні програми:</t>
  </si>
  <si>
    <t>Баштанська райдержадміністрація</t>
  </si>
  <si>
    <t>006</t>
  </si>
  <si>
    <t>Всього</t>
  </si>
  <si>
    <r>
      <t>- п</t>
    </r>
    <r>
      <rPr>
        <sz val="9.5"/>
        <rFont val="Times New Roman CYR"/>
        <family val="0"/>
      </rPr>
      <t>роведення заходів із нетрадиційних видів спорту і масових заходів із фізичної культури</t>
    </r>
  </si>
  <si>
    <t xml:space="preserve">Програма розвитку фізичної культури і спорту у Баштанському районі на період до 2012 року: </t>
  </si>
  <si>
    <t>130201</t>
  </si>
  <si>
    <r>
      <t>- реалізація заходів передбачених програмою</t>
    </r>
    <r>
      <rPr>
        <sz val="10.5"/>
        <rFont val="Times New Roman CYR"/>
        <family val="0"/>
      </rPr>
      <t xml:space="preserve"> </t>
    </r>
  </si>
  <si>
    <t>210105</t>
  </si>
  <si>
    <t>Видатки на запобігання та ліквідацію надзвичайних ситуацій та наслідків стихійного лиха</t>
  </si>
  <si>
    <t>091103</t>
  </si>
  <si>
    <t>-реалізація заходів передбачених програмою</t>
  </si>
  <si>
    <r>
      <t>Соціальні</t>
    </r>
    <r>
      <rPr>
        <sz val="9.5"/>
        <rFont val="Times New Roman CYR"/>
        <family val="0"/>
      </rPr>
      <t xml:space="preserve"> програми і заходи державних органів у справах молоді</t>
    </r>
  </si>
  <si>
    <t>091102</t>
  </si>
  <si>
    <t>Програми і заходи центрів соціальних служб для сім"ї, дітей та молоді</t>
  </si>
  <si>
    <t>250404</t>
  </si>
  <si>
    <t>Інші  видатки</t>
  </si>
  <si>
    <t>090802</t>
  </si>
  <si>
    <t>Відділ освіти райдержадміністрації</t>
  </si>
  <si>
    <t>020</t>
  </si>
  <si>
    <t>070401</t>
  </si>
  <si>
    <t>Позашкільні заклади освіти, заходи із позашкільної роботи з дітьми</t>
  </si>
  <si>
    <t>070807</t>
  </si>
  <si>
    <t>Інші освітні програми</t>
  </si>
  <si>
    <t>070201</t>
  </si>
  <si>
    <t xml:space="preserve">Загальноосвітні школи </t>
  </si>
  <si>
    <t>Програма відпочинку та оздоровлення дітей Баштанського району :</t>
  </si>
  <si>
    <t>- заходи по відпочинку та оздоровленню дітей в таборі «Веселка»</t>
  </si>
  <si>
    <t>Інші видатки на соціальний захист населення</t>
  </si>
  <si>
    <t>090412</t>
  </si>
  <si>
    <t>Управління праці та  соціального захисту населення райдержадміністрації</t>
  </si>
  <si>
    <t>090416</t>
  </si>
  <si>
    <t>Інші видатки на соціальний захист ветеранів війни та праці</t>
  </si>
  <si>
    <t>- фінансова підтримка громадських організацій ветеранів, волонтерів</t>
  </si>
  <si>
    <t>- фінансова підтримка громадських організацій інвалідів</t>
  </si>
  <si>
    <t>091209</t>
  </si>
  <si>
    <t>Відділ культури і туризму райдержадміністрації</t>
  </si>
  <si>
    <t>110300</t>
  </si>
  <si>
    <t>Кінематографія</t>
  </si>
  <si>
    <t>-фінансова підтримка кіномережі</t>
  </si>
  <si>
    <t>Баштанська районна рада</t>
  </si>
  <si>
    <t>120100</t>
  </si>
  <si>
    <t>Телебачення і радіомовлення</t>
  </si>
  <si>
    <t>120201</t>
  </si>
  <si>
    <t>Разом районні програми</t>
  </si>
  <si>
    <t>до рішення районної ради</t>
  </si>
  <si>
    <t xml:space="preserve">Допомога на дітей, над якими встановлено опіку чи піклування </t>
  </si>
  <si>
    <t>-доплата до пенсії учасникам  звільнення Миколаївької області від німецько-фашистських загарбників</t>
  </si>
  <si>
    <t>-          заходи по відпочинку та оздоровленню дітей в пришкільних таборах;</t>
  </si>
  <si>
    <t>Пільги багатодітним сім"ям на житлово-комунальні послуги</t>
  </si>
  <si>
    <t>Програма розвитку футболу в Баштанському районі на 2009-2012 роки:</t>
  </si>
  <si>
    <t>Допомога при усиновленні дитини</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</si>
  <si>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</si>
  <si>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придбання твердого палива </t>
  </si>
  <si>
    <t>090302</t>
  </si>
  <si>
    <t>090303</t>
  </si>
  <si>
    <t>090304</t>
  </si>
  <si>
    <t>090305</t>
  </si>
  <si>
    <t>090306</t>
  </si>
  <si>
    <t>090307</t>
  </si>
  <si>
    <t>090308</t>
  </si>
  <si>
    <t>090401</t>
  </si>
  <si>
    <t>091300</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</si>
  <si>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</si>
  <si>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</si>
  <si>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</si>
  <si>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090215</t>
  </si>
  <si>
    <t>090216</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</si>
  <si>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</si>
  <si>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050</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</si>
  <si>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</si>
  <si>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</si>
  <si>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</si>
  <si>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</si>
  <si>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реалізація заходів передбачених програмою (фінансування Трудового архіву)</t>
  </si>
  <si>
    <t xml:space="preserve"> реалізація заходів передбачених програмою (забезпечення прийняття участі обдарваної молоді в олімпіадах)</t>
  </si>
  <si>
    <t>організація підвозу дітей до загальноосвітніх навчальних закладів</t>
  </si>
  <si>
    <t>підвищення кваліфікації вчителів, проведення курсів</t>
  </si>
  <si>
    <t>Пільги багатодітним сім"ям на придбання твердого  палива  та скрапленого газу</t>
  </si>
  <si>
    <t xml:space="preserve">Допомога при народженні дитини </t>
  </si>
  <si>
    <t xml:space="preserve">Начальник фінансового </t>
  </si>
  <si>
    <t>управління райдержадміністрації</t>
  </si>
  <si>
    <t>С.В.Євдощенко</t>
  </si>
  <si>
    <t>091204</t>
  </si>
  <si>
    <t>відшкодування територіальному центру соціального обслуговування (надання соціальних послуг) звільненим від сплати за соціальне обслуговування</t>
  </si>
  <si>
    <t>- матеріальна допомога інвалідам та малозабезпеченим</t>
  </si>
  <si>
    <t xml:space="preserve"> виплата стипендій особам, яким виповнилось 100 і більше років</t>
  </si>
  <si>
    <t xml:space="preserve"> виплата компенсації фізичним особам, які будуть надавати соціальні послуги</t>
  </si>
  <si>
    <t>відшкодування витрат на санаторно-курортне лікування</t>
  </si>
  <si>
    <t xml:space="preserve"> виплата одноразової матеріальної допомоги учасникам бойових дій у роки Великої Вітчизняної війни до 67-ї річниці визволення України від фашистських загарбників</t>
  </si>
  <si>
    <t xml:space="preserve"> виплата одноразової матеріальної допомоги учасникам бойових дій у роки Великої Вітчизняної війни до 66-ї річниці Перемоги</t>
  </si>
  <si>
    <t xml:space="preserve">  матеріальна допомога сім"ям померлих учасників бойових дій в Афганістані</t>
  </si>
  <si>
    <t>130204</t>
  </si>
  <si>
    <t>104</t>
  </si>
  <si>
    <t>001</t>
  </si>
  <si>
    <t>Районна програма  «Молодь Баштанщини»</t>
  </si>
  <si>
    <t>реалізація заходів передбачених програмою (перевезення призовників)</t>
  </si>
  <si>
    <t>Районна програма збереження архівних фондів:</t>
  </si>
  <si>
    <t xml:space="preserve"> заходи направлені на подолання дитячої безпритульності і бездоглядності ( благодійна акція до Дня захисту дітей, операція "Сезонник", "Урок", ін.)</t>
  </si>
  <si>
    <t xml:space="preserve"> реалізація заходів передбачених програмою </t>
  </si>
  <si>
    <t>Районна цільова Програма роботи з обдарованою молоддю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</si>
  <si>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t>
  </si>
  <si>
    <t>заходи по функціонуванню районного радіомовлення (дотація на покриття збитків)</t>
  </si>
  <si>
    <t xml:space="preserve"> дотація редакції районної газети «Голос Баштанщини» на покриття збитків</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</si>
  <si>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t>
  </si>
  <si>
    <t>Капітальний ремонт ЗОШ №1 м.Баштанка</t>
  </si>
  <si>
    <t xml:space="preserve">Районна Програма профілактики правопорушень, рецедивної злочинності та злочинів, вчинених неповнолітніми на 2011-2015 роки </t>
  </si>
  <si>
    <t>Комплексна програма соціального захисту людей похилого віку, осіб з обмеженими фізичними можливостями та осіб, постраждалих внаслідок Чорнобильської катастрофи  на 2011 рік  ("Турбота"):</t>
  </si>
  <si>
    <t>Програма соціально-економічного розвитку Баштанського району на 2011-2014 роки:</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</si>
  <si>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</si>
  <si>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</si>
  <si>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Районна програма "Шкільний автобус" до 2015 року:</t>
  </si>
  <si>
    <t>Програма "Вчитель"на 2007-2012 роки</t>
  </si>
  <si>
    <t>Програма відпочинку та оздоровлення дітей Баштанського району на 2009-2013 роки :</t>
  </si>
  <si>
    <t>Програма «Безбар»єрна Баштанщина» на 2011 рік:</t>
  </si>
  <si>
    <t>Районна цільова соціальна програма розвитку цивільного захисту Баштанського району на 2010-2013 роки:</t>
  </si>
  <si>
    <r>
      <t>утримання закладів позашкільної освіти</t>
    </r>
    <r>
      <rPr>
        <sz val="10.5"/>
        <rFont val="Times New Roman CYR"/>
        <family val="0"/>
      </rPr>
      <t xml:space="preserve"> </t>
    </r>
  </si>
  <si>
    <t>Уточнений перелік державних та регіональних програм, які фінансуватимуться за рахунок коштів  районного бюджету Баштанського району на 2011 рік</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</si>
  <si>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</si>
  <si>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130115</t>
  </si>
  <si>
    <t xml:space="preserve">Центри "Спорт для всіх" та заходи з фізичної культури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</si>
  <si>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</si>
  <si>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</si>
  <si>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</si>
  <si>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</si>
  <si>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 Чорнобильської катастрофи) на оплату житлово-комунальних послуг і природного газу</t>
  </si>
  <si>
    <t>пільги інвалідам І групи загального захворювання по сплаті за житлово-комунальні послуги і природного газу</t>
  </si>
  <si>
    <t>090411</t>
  </si>
  <si>
    <t>пільги інвалідам І групи загального захворювання по сплаті за  тверде паливо</t>
  </si>
  <si>
    <t>220</t>
  </si>
  <si>
    <t>Фінансове управління райдержадміністрації</t>
  </si>
  <si>
    <t>реконструкція водопровідної мережі с.Єрмолівка</t>
  </si>
  <si>
    <t>Програма розвитку земельних відносин у Баштанському районі на 2010-2011 роки</t>
  </si>
  <si>
    <t xml:space="preserve">розмежування земель державної і комунальної власності </t>
  </si>
  <si>
    <t xml:space="preserve">Разом </t>
  </si>
  <si>
    <t>Періодичні видання (газети та журнали)</t>
  </si>
  <si>
    <t>Фінансова підтримка громадських організацій інвалідів і ветеранів</t>
  </si>
  <si>
    <t xml:space="preserve">придбання автобусу </t>
  </si>
  <si>
    <t xml:space="preserve">Програма соціально-економічного розвитку Баштанського району на 2011-2014 роки </t>
  </si>
  <si>
    <t>Територіальні центри соціального обслуговування (надання соціальних послуг)</t>
  </si>
  <si>
    <t>Кошти на забезпечення побутовим вугіллям окремих категорій населення</t>
  </si>
  <si>
    <t>Проведення навчально-тренувальних зборів і змагань ( які проводяться громадськими організаціями фізкультурно-спортивної спрямованості)</t>
  </si>
  <si>
    <t>Інші програми соціального захисту дітей</t>
  </si>
  <si>
    <t>підписку районної газети «Голос Баштанщини»</t>
  </si>
  <si>
    <t xml:space="preserve">допомога до річниці катастрофи на ЧАЕС </t>
  </si>
  <si>
    <t>250380</t>
  </si>
  <si>
    <t>Інші субвенції</t>
  </si>
  <si>
    <t>150115</t>
  </si>
  <si>
    <t>Завершення проектів  газифікації сільських населених пунктів з високим ступенем готовності</t>
  </si>
  <si>
    <t>на фінансування експлуатаційно  технічного обслуговування апаратури системи централізованого оповіщення</t>
  </si>
  <si>
    <t>250353</t>
  </si>
  <si>
    <t>Програма забезпечення населення Баштанського району якісною питною водою на період 2005-2020 роки</t>
  </si>
  <si>
    <t>Субвенція на проведення видатків місцевих бюджетів, що не враховуюються при визначенні обсягу міжбюджетних трансфертів</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</si>
  <si>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</si>
  <si>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110502</t>
  </si>
  <si>
    <t>Інші культурно-освтні заклади та заходи</t>
  </si>
  <si>
    <t>проведення заходів з відзначенням присвоєння звання "Почесний громадян Баштанського району"</t>
  </si>
  <si>
    <t>газифікація с.Привільне</t>
  </si>
  <si>
    <t>250344</t>
  </si>
  <si>
    <t>Субвенція з місцевого бюджету державному бюджету на виконання програм соціально-економічного та культурного розвитку регіонів</t>
  </si>
  <si>
    <t>180109</t>
  </si>
  <si>
    <t>Програма стабілізації та соціально-економічного розвитку територій</t>
  </si>
  <si>
    <t xml:space="preserve">відзначення кращих  керівників сільського господарства  Баштанського району з врученням премії імені          Хамчича В.М. </t>
  </si>
  <si>
    <t>Капітальний ремонт Новопавлівської ЗОШ, Привільненської ЗОШ, Мар"ївської ЗОШ</t>
  </si>
  <si>
    <t>080300</t>
  </si>
  <si>
    <t>Поліклініки і амбулаторії ( крім спеціалізованих поліклінік та загальних і спеціалізованих стамотологічних поліклінік)</t>
  </si>
  <si>
    <t>Капітальний ремонт Явкинської амбулаторії</t>
  </si>
  <si>
    <t>капітальний ремонт орендованого  адмінприміщення відділу Держкомзему у Баштанському                              районі,       реконструкція системи опалення відділу Держкомзему у Баштанському районі</t>
  </si>
  <si>
    <t>299,9               15,1</t>
  </si>
  <si>
    <t>299,9                       15,1</t>
  </si>
  <si>
    <t>250352</t>
  </si>
  <si>
    <t>Субвенція на проведення  видатків місцевих бюджетів, що враховуються при визначенні обсягу міжбюджетних трансфертів</t>
  </si>
  <si>
    <t xml:space="preserve">Субвенція з районного бюджету сільському  бюджету Пісківської сільської ради на випадаючі доходи, з метою забезпечення виплати заробітної плати з нархуванням працівникам бюджетних установ сільської ради </t>
  </si>
  <si>
    <t>Додаток 8</t>
  </si>
  <si>
    <t>від 29 грудня 2011 року №1</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</si>
</sst>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68">
    <font>
      <sz val="10"/>
      <name val="Arial Cyr"/>
      <family val="0"/>
    </font>
    <font>
      <b/>
      <sz val="10"/>
      <name val="Arial Cyr"/>
      <family val="0"/>
    </font>
    <font>
      <b/>
      <sz val="7.5"/>
      <name val="Times New Roman"/>
      <family val="1"/>
    </font>
    <font>
      <sz val="8"/>
      <name val="Arial Cyr"/>
      <family val="0"/>
    </font>
    <font>
      <b/>
      <sz val="10.5"/>
      <name val="Times New Roman"/>
      <family val="1"/>
    </font>
    <font>
      <b/>
      <sz val="12"/>
      <name val="Times New Roman"/>
      <family val="1"/>
    </font>
    <font>
      <sz val="10"/>
      <name val="Times New Roman"/>
      <family val="1"/>
    </font>
    <font>
      <sz val="7.5"/>
      <name val="Times New Roman"/>
      <family val="1"/>
    </font>
    <font>
      <sz val="10.5"/>
      <name val="Times New Roman"/>
      <family val="1"/>
    </font>
    <font>
      <sz val="9.5"/>
      <name val="Times New Roman"/>
      <family val="1"/>
    </font>
    <font>
      <b/>
      <sz val="9.5"/>
      <name val="Times New Roman"/>
      <family val="1"/>
    </font>
    <font>
      <b/>
      <sz val="10"/>
      <name val="Times New Roman"/>
      <family val="1"/>
    </font>
    <font>
      <b/>
      <sz val="11"/>
      <name val="Times New Roman"/>
      <family val="1"/>
    </font>
    <font>
      <sz val="9.5"/>
      <name val="Times New Roman CYR"/>
      <family val="0"/>
    </font>
    <font>
      <b/>
      <sz val="11"/>
      <name val="Arial Cyr"/>
      <family val="0"/>
    </font>
    <font>
      <sz val="10.5"/>
      <name val="Times New Roman CYR"/>
      <family val="0"/>
    </font>
    <font>
      <sz val="10"/>
      <name val="Times New Roman CYR"/>
      <family val="0"/>
    </font>
    <font>
      <b/>
      <sz val="11.5"/>
      <name val="Times New Roman"/>
      <family val="1"/>
    </font>
    <font>
      <sz val="7.5"/>
      <color indexed="8"/>
      <name val="Times New Roman"/>
      <family val="1"/>
    </font>
    <font>
      <sz val="9.5"/>
      <color indexed="8"/>
      <name val="Times New Roman CYR"/>
      <family val="0"/>
    </font>
    <font>
      <b/>
      <sz val="10.5"/>
      <color indexed="8"/>
      <name val="Times New Roman CYR"/>
      <family val="0"/>
    </font>
    <font>
      <b/>
      <sz val="13"/>
      <name val="Times New Roman"/>
      <family val="1"/>
    </font>
    <font>
      <b/>
      <sz val="9"/>
      <name val="Times New Roman"/>
      <family val="1"/>
    </font>
    <font>
      <sz val="9"/>
      <name val="Times New Roman"/>
      <family val="1"/>
    </font>
    <font>
      <sz val="8"/>
      <name val="Times New Roman"/>
      <family val="1"/>
    </font>
    <font>
      <b/>
      <sz val="9.5"/>
      <color indexed="8"/>
      <name val="Times New Roman CYR"/>
      <family val="0"/>
    </font>
    <font>
      <u val="single"/>
      <sz val="7.5"/>
      <color indexed="12"/>
      <name val="Arial Cyr"/>
      <family val="0"/>
    </font>
    <font>
      <u val="single"/>
      <sz val="7.5"/>
      <color indexed="36"/>
      <name val="Arial Cyr"/>
      <family val="0"/>
    </font>
    <font>
      <sz val="11"/>
      <name val="Times New Roman"/>
      <family val="1"/>
    </font>
    <font>
      <sz val="11"/>
      <name val="Arial Cyr"/>
      <family val="0"/>
    </font>
    <font>
      <sz val="12"/>
      <name val="Times New Roman Cyr"/>
      <family val="1"/>
    </font>
    <font>
      <sz val="10"/>
      <name val="Times New Roman Cyr"/>
      <family val="1"/>
    </font>
    <font>
      <sz val="12"/>
      <name val="Times New Roman"/>
      <family val="1"/>
    </font>
    <font>
      <sz val="9"/>
      <name val="Times New Roman Cy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27"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272">
    <xf numFmtId="0" fontId="0" fillId="0" borderId="0" xfId="0" applyAlignment="1">
      <alignment/>
    </xf>
    <xf numFmtId="0" fontId="0" fillId="0" borderId="10" xfId="0" applyBorder="1" applyAlignment="1">
      <alignment/>
    </xf>
    <xf numFmtId="0" fontId="0" fillId="0" borderId="11" xfId="0" applyBorder="1" applyAlignment="1">
      <alignment/>
    </xf>
    <xf numFmtId="0" fontId="2" fillId="0" borderId="11"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justify"/>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xf>
    <xf numFmtId="0" fontId="0" fillId="0" borderId="14" xfId="0" applyFont="1" applyBorder="1" applyAlignment="1">
      <alignment/>
    </xf>
    <xf numFmtId="0" fontId="0" fillId="0" borderId="0" xfId="0" applyFont="1" applyBorder="1" applyAlignment="1">
      <alignment/>
    </xf>
    <xf numFmtId="0" fontId="9" fillId="0" borderId="10" xfId="0" applyFont="1" applyBorder="1" applyAlignment="1">
      <alignment vertical="top" wrapText="1"/>
    </xf>
    <xf numFmtId="0" fontId="0" fillId="0" borderId="14" xfId="0" applyFont="1" applyBorder="1" applyAlignment="1">
      <alignment/>
    </xf>
    <xf numFmtId="0" fontId="9" fillId="0" borderId="11" xfId="0" applyFont="1" applyBorder="1" applyAlignment="1">
      <alignment horizontal="justify" vertical="top" wrapText="1"/>
    </xf>
    <xf numFmtId="0" fontId="0" fillId="0" borderId="15" xfId="0" applyFont="1" applyBorder="1" applyAlignment="1">
      <alignment/>
    </xf>
    <xf numFmtId="49" fontId="7" fillId="0" borderId="11" xfId="0" applyNumberFormat="1" applyFont="1" applyBorder="1" applyAlignment="1">
      <alignment horizontal="right" vertical="top" wrapText="1"/>
    </xf>
    <xf numFmtId="49" fontId="7" fillId="0" borderId="16" xfId="0" applyNumberFormat="1" applyFont="1" applyBorder="1" applyAlignment="1">
      <alignment horizontal="right" vertical="top" wrapText="1"/>
    </xf>
    <xf numFmtId="0" fontId="9" fillId="0" borderId="10" xfId="0" applyFont="1" applyBorder="1" applyAlignment="1">
      <alignment horizontal="justify" vertical="top" wrapText="1"/>
    </xf>
    <xf numFmtId="0" fontId="1" fillId="0" borderId="10" xfId="0" applyFont="1" applyBorder="1" applyAlignment="1">
      <alignment horizontal="center" vertical="justify"/>
    </xf>
    <xf numFmtId="0" fontId="9" fillId="0" borderId="13" xfId="0" applyFont="1" applyBorder="1" applyAlignment="1">
      <alignment horizontal="justify" vertical="top" wrapText="1"/>
    </xf>
    <xf numFmtId="176" fontId="1" fillId="0" borderId="10" xfId="0" applyNumberFormat="1" applyFont="1" applyBorder="1" applyAlignment="1">
      <alignment horizontal="center" vertical="justify"/>
    </xf>
    <xf numFmtId="176" fontId="6" fillId="0" borderId="11" xfId="0" applyNumberFormat="1" applyFont="1" applyBorder="1" applyAlignment="1">
      <alignment/>
    </xf>
    <xf numFmtId="176" fontId="11" fillId="0" borderId="10" xfId="0" applyNumberFormat="1" applyFont="1" applyBorder="1" applyAlignment="1">
      <alignment horizontal="center" vertical="justify"/>
    </xf>
    <xf numFmtId="0" fontId="2" fillId="0" borderId="16" xfId="0" applyFont="1" applyBorder="1" applyAlignment="1">
      <alignment horizontal="center"/>
    </xf>
    <xf numFmtId="0" fontId="0" fillId="0" borderId="17" xfId="0" applyBorder="1" applyAlignment="1">
      <alignment/>
    </xf>
    <xf numFmtId="0" fontId="5" fillId="0" borderId="10" xfId="0" applyFont="1" applyBorder="1" applyAlignment="1">
      <alignment/>
    </xf>
    <xf numFmtId="0" fontId="10" fillId="0" borderId="10" xfId="0" applyFont="1" applyBorder="1" applyAlignment="1">
      <alignment horizontal="justify" wrapText="1"/>
    </xf>
    <xf numFmtId="0" fontId="12" fillId="0" borderId="10" xfId="0" applyFont="1" applyBorder="1" applyAlignment="1">
      <alignment horizontal="center"/>
    </xf>
    <xf numFmtId="49" fontId="7" fillId="0" borderId="13" xfId="0" applyNumberFormat="1" applyFont="1" applyBorder="1" applyAlignment="1">
      <alignment horizontal="right" vertical="top" wrapText="1"/>
    </xf>
    <xf numFmtId="49" fontId="7" fillId="0" borderId="18" xfId="0" applyNumberFormat="1" applyFont="1" applyBorder="1" applyAlignment="1">
      <alignment horizontal="right" vertical="top" wrapText="1"/>
    </xf>
    <xf numFmtId="176" fontId="1" fillId="0" borderId="18" xfId="0" applyNumberFormat="1" applyFont="1" applyBorder="1" applyAlignment="1">
      <alignment horizontal="center" vertical="justify"/>
    </xf>
    <xf numFmtId="176" fontId="1" fillId="0" borderId="13" xfId="0" applyNumberFormat="1" applyFont="1" applyBorder="1" applyAlignment="1">
      <alignment horizontal="center" vertical="justify"/>
    </xf>
    <xf numFmtId="0" fontId="13" fillId="0" borderId="17" xfId="0" applyFont="1" applyBorder="1" applyAlignment="1">
      <alignment horizontal="justify" vertical="justify" wrapText="1"/>
    </xf>
    <xf numFmtId="176" fontId="1" fillId="0" borderId="19" xfId="0" applyNumberFormat="1" applyFont="1" applyBorder="1" applyAlignment="1">
      <alignment horizontal="center" vertical="justify"/>
    </xf>
    <xf numFmtId="176" fontId="1" fillId="0" borderId="20" xfId="0" applyNumberFormat="1" applyFont="1" applyBorder="1" applyAlignment="1">
      <alignment horizontal="center" vertical="justify"/>
    </xf>
    <xf numFmtId="176" fontId="1" fillId="0" borderId="11" xfId="0" applyNumberFormat="1" applyFont="1" applyBorder="1" applyAlignment="1">
      <alignment horizontal="center" vertical="justify"/>
    </xf>
    <xf numFmtId="0" fontId="4" fillId="0" borderId="0" xfId="0" applyFont="1" applyAlignment="1">
      <alignment horizontal="justify" vertical="justify"/>
    </xf>
    <xf numFmtId="0" fontId="0" fillId="0" borderId="18" xfId="0" applyFont="1" applyBorder="1" applyAlignment="1">
      <alignment/>
    </xf>
    <xf numFmtId="0" fontId="13" fillId="0" borderId="20" xfId="0" applyFont="1" applyBorder="1" applyAlignment="1">
      <alignment vertical="justify"/>
    </xf>
    <xf numFmtId="0" fontId="13" fillId="0" borderId="15" xfId="0" applyFont="1" applyBorder="1" applyAlignment="1">
      <alignment vertical="justify" wrapText="1"/>
    </xf>
    <xf numFmtId="0" fontId="0" fillId="0" borderId="10" xfId="0" applyFont="1" applyBorder="1" applyAlignment="1">
      <alignment/>
    </xf>
    <xf numFmtId="0" fontId="9" fillId="0" borderId="18" xfId="0" applyFont="1" applyBorder="1" applyAlignment="1">
      <alignment horizontal="justify" vertical="top" wrapText="1"/>
    </xf>
    <xf numFmtId="49" fontId="7" fillId="0" borderId="21" xfId="0" applyNumberFormat="1" applyFont="1" applyBorder="1" applyAlignment="1">
      <alignment horizontal="right" vertical="top" wrapText="1"/>
    </xf>
    <xf numFmtId="0" fontId="4" fillId="0" borderId="10" xfId="0" applyFont="1" applyBorder="1" applyAlignment="1">
      <alignment horizontal="justify" vertical="top" wrapText="1"/>
    </xf>
    <xf numFmtId="0" fontId="17" fillId="0" borderId="10" xfId="0" applyFont="1" applyBorder="1" applyAlignment="1">
      <alignment horizontal="justify" vertical="top" wrapText="1"/>
    </xf>
    <xf numFmtId="0" fontId="6" fillId="0" borderId="11" xfId="0" applyFont="1" applyBorder="1" applyAlignment="1">
      <alignment horizontal="justify" vertical="top"/>
    </xf>
    <xf numFmtId="0" fontId="13" fillId="0" borderId="20" xfId="0" applyFont="1" applyBorder="1" applyAlignment="1">
      <alignment horizontal="justify" vertical="top"/>
    </xf>
    <xf numFmtId="0" fontId="13" fillId="0" borderId="20" xfId="0" applyFont="1" applyBorder="1" applyAlignment="1">
      <alignment horizontal="justify" vertical="top" wrapText="1"/>
    </xf>
    <xf numFmtId="49" fontId="7" fillId="0" borderId="10" xfId="0" applyNumberFormat="1" applyFont="1" applyBorder="1" applyAlignment="1">
      <alignment horizontal="right" vertical="top" wrapText="1"/>
    </xf>
    <xf numFmtId="176" fontId="1" fillId="0" borderId="14" xfId="0" applyNumberFormat="1" applyFont="1" applyBorder="1" applyAlignment="1">
      <alignment horizontal="center" vertical="justify"/>
    </xf>
    <xf numFmtId="0" fontId="0" fillId="0" borderId="22" xfId="0" applyBorder="1" applyAlignment="1">
      <alignment/>
    </xf>
    <xf numFmtId="0" fontId="5" fillId="0" borderId="10" xfId="0" applyFont="1" applyBorder="1" applyAlignment="1">
      <alignment horizontal="justify" wrapText="1"/>
    </xf>
    <xf numFmtId="0" fontId="14" fillId="0" borderId="0" xfId="0" applyFont="1" applyAlignment="1">
      <alignment/>
    </xf>
    <xf numFmtId="0" fontId="8" fillId="0" borderId="0" xfId="0" applyFont="1" applyAlignment="1">
      <alignment/>
    </xf>
    <xf numFmtId="0" fontId="9" fillId="0" borderId="18" xfId="0" applyFont="1" applyBorder="1" applyAlignment="1">
      <alignment wrapText="1"/>
    </xf>
    <xf numFmtId="176" fontId="11" fillId="0" borderId="11" xfId="0" applyNumberFormat="1" applyFont="1" applyBorder="1" applyAlignment="1">
      <alignment horizontal="right" vertical="top" wrapText="1"/>
    </xf>
    <xf numFmtId="176" fontId="11" fillId="0" borderId="13" xfId="0" applyNumberFormat="1" applyFont="1" applyBorder="1" applyAlignment="1">
      <alignment horizontal="right" vertical="justify"/>
    </xf>
    <xf numFmtId="176" fontId="11" fillId="0" borderId="10" xfId="0" applyNumberFormat="1" applyFont="1" applyBorder="1" applyAlignment="1">
      <alignment horizontal="right" vertical="justify"/>
    </xf>
    <xf numFmtId="49" fontId="18" fillId="33" borderId="19" xfId="0" applyNumberFormat="1" applyFont="1" applyFill="1" applyBorder="1" applyAlignment="1">
      <alignment horizontal="right" vertical="top" wrapText="1"/>
    </xf>
    <xf numFmtId="0" fontId="19" fillId="33" borderId="13" xfId="0" applyFont="1" applyFill="1" applyBorder="1" applyAlignment="1">
      <alignment vertical="top" wrapText="1"/>
    </xf>
    <xf numFmtId="49" fontId="7" fillId="33" borderId="13" xfId="0" applyNumberFormat="1" applyFont="1" applyFill="1" applyBorder="1" applyAlignment="1">
      <alignment horizontal="right" vertical="top" wrapText="1"/>
    </xf>
    <xf numFmtId="0" fontId="13" fillId="33" borderId="20" xfId="0" applyFont="1" applyFill="1" applyBorder="1" applyAlignment="1">
      <alignment vertical="justify"/>
    </xf>
    <xf numFmtId="176" fontId="1" fillId="33" borderId="20" xfId="0" applyNumberFormat="1" applyFont="1" applyFill="1" applyBorder="1" applyAlignment="1">
      <alignment horizontal="center" vertical="justify"/>
    </xf>
    <xf numFmtId="0" fontId="11" fillId="0" borderId="14" xfId="0" applyFont="1" applyBorder="1" applyAlignment="1">
      <alignment horizontal="left"/>
    </xf>
    <xf numFmtId="0" fontId="11" fillId="0" borderId="10" xfId="0" applyFont="1" applyBorder="1" applyAlignment="1">
      <alignment horizontal="left"/>
    </xf>
    <xf numFmtId="0" fontId="9" fillId="0" borderId="0" xfId="0" applyFont="1" applyAlignment="1">
      <alignment vertical="top" wrapText="1"/>
    </xf>
    <xf numFmtId="0" fontId="10" fillId="0" borderId="0" xfId="0" applyFont="1" applyBorder="1" applyAlignment="1">
      <alignment horizontal="center"/>
    </xf>
    <xf numFmtId="0" fontId="9" fillId="0" borderId="20" xfId="0" applyFont="1" applyBorder="1" applyAlignment="1">
      <alignment horizontal="justify" vertical="top" wrapText="1"/>
    </xf>
    <xf numFmtId="0" fontId="10" fillId="0" borderId="15" xfId="0" applyFont="1" applyBorder="1" applyAlignment="1">
      <alignment horizontal="center"/>
    </xf>
    <xf numFmtId="0" fontId="9" fillId="0" borderId="0" xfId="0" applyFont="1" applyAlignment="1">
      <alignment horizontal="justify" vertical="top" wrapText="1"/>
    </xf>
    <xf numFmtId="0" fontId="10" fillId="0" borderId="14" xfId="0" applyFont="1" applyBorder="1" applyAlignment="1">
      <alignment horizontal="left"/>
    </xf>
    <xf numFmtId="0" fontId="6" fillId="0" borderId="10" xfId="0" applyFont="1" applyBorder="1" applyAlignment="1">
      <alignment horizontal="justify" vertical="top"/>
    </xf>
    <xf numFmtId="176" fontId="1" fillId="0" borderId="21" xfId="0" applyNumberFormat="1" applyFont="1" applyBorder="1" applyAlignment="1">
      <alignment horizontal="center" vertical="justify"/>
    </xf>
    <xf numFmtId="0" fontId="11" fillId="0" borderId="10" xfId="0" applyFont="1" applyBorder="1" applyAlignment="1">
      <alignment horizontal="justify" vertical="top" wrapText="1"/>
    </xf>
    <xf numFmtId="0" fontId="9" fillId="0" borderId="10" xfId="0" applyFont="1" applyBorder="1" applyAlignment="1">
      <alignment horizontal="justify"/>
    </xf>
    <xf numFmtId="0" fontId="9" fillId="0" borderId="10" xfId="0" applyFont="1" applyBorder="1" applyAlignment="1">
      <alignment vertical="justify" wrapText="1"/>
    </xf>
    <xf numFmtId="176" fontId="1" fillId="0" borderId="16" xfId="0" applyNumberFormat="1" applyFont="1" applyBorder="1" applyAlignment="1">
      <alignment horizontal="center" vertical="justify"/>
    </xf>
    <xf numFmtId="0" fontId="6" fillId="0" borderId="11" xfId="0" applyFont="1" applyBorder="1" applyAlignment="1">
      <alignment/>
    </xf>
    <xf numFmtId="0" fontId="11" fillId="0" borderId="11" xfId="0" applyFont="1" applyBorder="1" applyAlignment="1">
      <alignment horizontal="center"/>
    </xf>
    <xf numFmtId="176" fontId="0" fillId="0" borderId="12" xfId="0" applyNumberFormat="1" applyBorder="1" applyAlignment="1">
      <alignment/>
    </xf>
    <xf numFmtId="176" fontId="0" fillId="0" borderId="10" xfId="0" applyNumberFormat="1" applyBorder="1" applyAlignment="1">
      <alignment/>
    </xf>
    <xf numFmtId="176" fontId="0" fillId="0" borderId="13" xfId="0" applyNumberFormat="1" applyBorder="1" applyAlignment="1">
      <alignment/>
    </xf>
    <xf numFmtId="176" fontId="0" fillId="0" borderId="11" xfId="0" applyNumberFormat="1" applyBorder="1" applyAlignment="1">
      <alignment/>
    </xf>
    <xf numFmtId="176" fontId="0" fillId="0" borderId="14" xfId="0" applyNumberFormat="1" applyBorder="1" applyAlignment="1">
      <alignment/>
    </xf>
    <xf numFmtId="176" fontId="0" fillId="0" borderId="15" xfId="0" applyNumberFormat="1" applyBorder="1" applyAlignment="1">
      <alignment/>
    </xf>
    <xf numFmtId="176" fontId="0" fillId="0" borderId="18" xfId="0" applyNumberFormat="1" applyBorder="1" applyAlignment="1">
      <alignment/>
    </xf>
    <xf numFmtId="176" fontId="9" fillId="0" borderId="10" xfId="0" applyNumberFormat="1" applyFont="1" applyBorder="1" applyAlignment="1">
      <alignment horizontal="justify" vertical="top"/>
    </xf>
    <xf numFmtId="176" fontId="1" fillId="0" borderId="17" xfId="0" applyNumberFormat="1" applyFont="1" applyBorder="1" applyAlignment="1">
      <alignment horizontal="center" vertical="justify"/>
    </xf>
    <xf numFmtId="176" fontId="0" fillId="0" borderId="10" xfId="0" applyNumberFormat="1" applyFont="1" applyBorder="1" applyAlignment="1">
      <alignment/>
    </xf>
    <xf numFmtId="176" fontId="1" fillId="0" borderId="0" xfId="0" applyNumberFormat="1" applyFont="1" applyAlignment="1">
      <alignment horizontal="center" vertical="justify"/>
    </xf>
    <xf numFmtId="0" fontId="9" fillId="0" borderId="13" xfId="0" applyFont="1" applyBorder="1" applyAlignment="1">
      <alignment vertical="justify" wrapText="1"/>
    </xf>
    <xf numFmtId="49" fontId="7" fillId="33" borderId="10" xfId="0" applyNumberFormat="1" applyFont="1" applyFill="1" applyBorder="1" applyAlignment="1">
      <alignment horizontal="right" vertical="top" wrapText="1"/>
    </xf>
    <xf numFmtId="0" fontId="13" fillId="33" borderId="12" xfId="0" applyFont="1" applyFill="1" applyBorder="1" applyAlignment="1">
      <alignment vertical="justify"/>
    </xf>
    <xf numFmtId="0" fontId="9" fillId="0" borderId="12" xfId="0" applyFont="1" applyBorder="1" applyAlignment="1">
      <alignment horizontal="justify" vertical="top" wrapText="1"/>
    </xf>
    <xf numFmtId="49" fontId="9" fillId="0" borderId="10" xfId="0" applyNumberFormat="1" applyFont="1" applyBorder="1" applyAlignment="1">
      <alignment horizontal="justify" vertical="top"/>
    </xf>
    <xf numFmtId="0" fontId="9" fillId="0" borderId="14" xfId="0" applyFont="1" applyBorder="1" applyAlignment="1">
      <alignment horizontal="justify" vertical="top" wrapText="1"/>
    </xf>
    <xf numFmtId="0" fontId="9" fillId="0" borderId="10" xfId="0" applyFont="1" applyBorder="1" applyAlignment="1">
      <alignment horizontal="justify" vertical="top"/>
    </xf>
    <xf numFmtId="0" fontId="11" fillId="0" borderId="10" xfId="0" applyFont="1" applyBorder="1" applyAlignment="1">
      <alignment horizontal="justify" vertical="top"/>
    </xf>
    <xf numFmtId="0" fontId="22" fillId="0" borderId="0" xfId="0" applyNumberFormat="1" applyFont="1" applyAlignment="1">
      <alignment horizontal="justify" vertical="top" wrapText="1" readingOrder="1"/>
    </xf>
    <xf numFmtId="49" fontId="7" fillId="0" borderId="16" xfId="0" applyNumberFormat="1" applyFont="1" applyFill="1" applyBorder="1" applyAlignment="1">
      <alignment horizontal="right" vertical="top" wrapText="1"/>
    </xf>
    <xf numFmtId="0" fontId="23" fillId="0" borderId="13" xfId="0" applyFont="1" applyBorder="1" applyAlignment="1">
      <alignment horizontal="left" vertical="justify" wrapText="1"/>
    </xf>
    <xf numFmtId="0" fontId="23" fillId="0" borderId="10" xfId="0" applyFont="1" applyBorder="1" applyAlignment="1">
      <alignment horizontal="left" vertical="top" wrapText="1"/>
    </xf>
    <xf numFmtId="49" fontId="0" fillId="0" borderId="10" xfId="0" applyNumberFormat="1" applyBorder="1" applyAlignment="1">
      <alignment horizontal="center" vertical="justify"/>
    </xf>
    <xf numFmtId="0" fontId="10" fillId="0" borderId="10" xfId="0" applyFont="1" applyBorder="1" applyAlignment="1">
      <alignment horizontal="justify"/>
    </xf>
    <xf numFmtId="0" fontId="10" fillId="0" borderId="13" xfId="0" applyFont="1" applyBorder="1" applyAlignment="1">
      <alignment horizontal="justify"/>
    </xf>
    <xf numFmtId="0" fontId="23" fillId="0" borderId="10" xfId="0" applyFont="1" applyBorder="1" applyAlignment="1">
      <alignment vertical="justify" wrapText="1"/>
    </xf>
    <xf numFmtId="0" fontId="10" fillId="33" borderId="13" xfId="0" applyFont="1" applyFill="1" applyBorder="1" applyAlignment="1">
      <alignment horizontal="justify"/>
    </xf>
    <xf numFmtId="0" fontId="10" fillId="0" borderId="13" xfId="0" applyFont="1" applyBorder="1" applyAlignment="1">
      <alignment horizontal="justify" vertical="justify"/>
    </xf>
    <xf numFmtId="0" fontId="6" fillId="0" borderId="10" xfId="0" applyFont="1" applyBorder="1" applyAlignment="1">
      <alignment horizontal="left" vertical="top" wrapText="1"/>
    </xf>
    <xf numFmtId="0" fontId="9" fillId="0" borderId="11" xfId="0" applyNumberFormat="1" applyFont="1" applyBorder="1" applyAlignment="1">
      <alignment horizontal="justify" vertical="top" wrapText="1"/>
    </xf>
    <xf numFmtId="0" fontId="13" fillId="0" borderId="10" xfId="0" applyFont="1" applyBorder="1" applyAlignment="1">
      <alignment vertical="justify"/>
    </xf>
    <xf numFmtId="0" fontId="13" fillId="33" borderId="10" xfId="0" applyFont="1" applyFill="1" applyBorder="1" applyAlignment="1">
      <alignment vertical="justify"/>
    </xf>
    <xf numFmtId="0" fontId="13" fillId="0" borderId="10" xfId="0" applyFont="1" applyBorder="1" applyAlignment="1">
      <alignment vertical="top" wrapText="1"/>
    </xf>
    <xf numFmtId="0" fontId="23" fillId="0" borderId="10" xfId="0" applyFont="1" applyBorder="1" applyAlignment="1">
      <alignment horizontal="left" vertical="justify" wrapText="1"/>
    </xf>
    <xf numFmtId="0" fontId="10" fillId="33" borderId="10" xfId="0" applyFont="1" applyFill="1" applyBorder="1" applyAlignment="1">
      <alignment horizontal="justify" vertical="justify"/>
    </xf>
    <xf numFmtId="176" fontId="1" fillId="33" borderId="10" xfId="0" applyNumberFormat="1" applyFont="1" applyFill="1" applyBorder="1" applyAlignment="1">
      <alignment horizontal="center" vertical="justify"/>
    </xf>
    <xf numFmtId="49" fontId="24" fillId="0" borderId="10" xfId="0" applyNumberFormat="1" applyFont="1" applyBorder="1" applyAlignment="1">
      <alignment horizontal="right" vertical="top" wrapText="1"/>
    </xf>
    <xf numFmtId="0" fontId="25" fillId="33" borderId="10" xfId="0" applyFont="1" applyFill="1" applyBorder="1" applyAlignment="1">
      <alignment vertical="top" wrapText="1"/>
    </xf>
    <xf numFmtId="0" fontId="0" fillId="0" borderId="0" xfId="0" applyBorder="1" applyAlignment="1">
      <alignment/>
    </xf>
    <xf numFmtId="0" fontId="9" fillId="0" borderId="15" xfId="0" applyFont="1" applyBorder="1" applyAlignment="1">
      <alignment horizontal="justify" vertical="top" wrapText="1"/>
    </xf>
    <xf numFmtId="0" fontId="9" fillId="0" borderId="11" xfId="0" applyFont="1" applyFill="1" applyBorder="1" applyAlignment="1">
      <alignment horizontal="justify" vertical="top" wrapText="1"/>
    </xf>
    <xf numFmtId="176" fontId="9" fillId="33" borderId="10" xfId="0" applyNumberFormat="1" applyFont="1" applyFill="1" applyBorder="1" applyAlignment="1">
      <alignment horizontal="justify" vertical="top"/>
    </xf>
    <xf numFmtId="0" fontId="20" fillId="0" borderId="12" xfId="0" applyFont="1" applyBorder="1" applyAlignment="1">
      <alignment/>
    </xf>
    <xf numFmtId="176" fontId="1" fillId="0" borderId="10" xfId="0" applyNumberFormat="1" applyFont="1" applyBorder="1" applyAlignment="1">
      <alignment horizontal="right" vertical="justify"/>
    </xf>
    <xf numFmtId="0" fontId="16" fillId="0" borderId="13" xfId="0" applyFont="1" applyBorder="1" applyAlignment="1">
      <alignment vertical="top" wrapText="1"/>
    </xf>
    <xf numFmtId="0" fontId="9" fillId="0" borderId="10" xfId="0" applyFont="1" applyFill="1" applyBorder="1" applyAlignment="1">
      <alignment vertical="justify" wrapText="1"/>
    </xf>
    <xf numFmtId="0" fontId="1" fillId="0" borderId="0" xfId="0" applyFont="1" applyAlignment="1">
      <alignment/>
    </xf>
    <xf numFmtId="0" fontId="12" fillId="0" borderId="0" xfId="0" applyFont="1" applyAlignment="1">
      <alignment/>
    </xf>
    <xf numFmtId="0" fontId="21" fillId="0" borderId="10" xfId="0" applyFont="1" applyBorder="1" applyAlignment="1">
      <alignment horizontal="justify" wrapText="1"/>
    </xf>
    <xf numFmtId="0" fontId="23" fillId="0" borderId="11" xfId="0" applyNumberFormat="1" applyFont="1" applyBorder="1" applyAlignment="1">
      <alignment horizontal="left" vertical="top" wrapText="1"/>
    </xf>
    <xf numFmtId="0" fontId="23" fillId="0" borderId="14" xfId="0" applyFont="1" applyBorder="1" applyAlignment="1">
      <alignment horizontal="left" vertical="top" wrapText="1"/>
    </xf>
    <xf numFmtId="176" fontId="1" fillId="0" borderId="10" xfId="0" applyNumberFormat="1" applyFont="1" applyBorder="1" applyAlignment="1">
      <alignment/>
    </xf>
    <xf numFmtId="0" fontId="2" fillId="0" borderId="10" xfId="0" applyFont="1" applyBorder="1" applyAlignment="1">
      <alignment horizontal="center"/>
    </xf>
    <xf numFmtId="0" fontId="10" fillId="0" borderId="14" xfId="0" applyFont="1" applyBorder="1" applyAlignment="1">
      <alignment horizontal="justify" vertical="justify" wrapText="1"/>
    </xf>
    <xf numFmtId="0" fontId="15" fillId="0" borderId="10" xfId="0" applyFont="1" applyBorder="1" applyAlignment="1">
      <alignment vertical="top" wrapText="1"/>
    </xf>
    <xf numFmtId="0" fontId="16" fillId="0" borderId="10" xfId="0" applyFont="1" applyBorder="1" applyAlignment="1">
      <alignment vertical="top" wrapText="1"/>
    </xf>
    <xf numFmtId="0" fontId="16" fillId="0" borderId="10" xfId="0" applyFont="1" applyBorder="1" applyAlignment="1">
      <alignment vertical="justify" wrapText="1"/>
    </xf>
    <xf numFmtId="9" fontId="6" fillId="0" borderId="10" xfId="57" applyFont="1" applyBorder="1" applyAlignment="1">
      <alignment horizontal="left" vertical="justify"/>
    </xf>
    <xf numFmtId="49" fontId="22" fillId="0" borderId="23" xfId="0" applyNumberFormat="1" applyFont="1" applyBorder="1" applyAlignment="1">
      <alignment horizontal="right" vertical="top" wrapText="1"/>
    </xf>
    <xf numFmtId="49" fontId="22" fillId="0" borderId="10" xfId="0" applyNumberFormat="1" applyFont="1" applyBorder="1" applyAlignment="1">
      <alignment horizontal="right" vertical="top" wrapText="1"/>
    </xf>
    <xf numFmtId="49" fontId="22" fillId="0" borderId="21" xfId="0" applyNumberFormat="1" applyFont="1" applyBorder="1" applyAlignment="1">
      <alignment horizontal="right" vertical="top" wrapText="1"/>
    </xf>
    <xf numFmtId="49" fontId="22" fillId="0" borderId="16" xfId="0" applyNumberFormat="1" applyFont="1" applyBorder="1" applyAlignment="1">
      <alignment horizontal="right" vertical="top" wrapText="1"/>
    </xf>
    <xf numFmtId="176" fontId="6" fillId="0" borderId="11" xfId="0" applyNumberFormat="1" applyFont="1" applyBorder="1" applyAlignment="1">
      <alignment horizontal="right" vertical="top" wrapText="1"/>
    </xf>
    <xf numFmtId="176" fontId="6" fillId="0" borderId="10" xfId="0" applyNumberFormat="1" applyFont="1" applyBorder="1" applyAlignment="1">
      <alignment horizontal="right" vertical="justify"/>
    </xf>
    <xf numFmtId="176" fontId="6" fillId="0" borderId="10" xfId="0" applyNumberFormat="1" applyFont="1" applyBorder="1" applyAlignment="1">
      <alignment vertical="justify"/>
    </xf>
    <xf numFmtId="176" fontId="6" fillId="0" borderId="10" xfId="0" applyNumberFormat="1" applyFont="1" applyBorder="1" applyAlignment="1">
      <alignment horizontal="center" vertical="justify"/>
    </xf>
    <xf numFmtId="176" fontId="6" fillId="0" borderId="14" xfId="0" applyNumberFormat="1" applyFont="1" applyBorder="1" applyAlignment="1">
      <alignment horizontal="center" vertical="justify"/>
    </xf>
    <xf numFmtId="176" fontId="0" fillId="0" borderId="10" xfId="0" applyNumberFormat="1" applyFont="1" applyBorder="1" applyAlignment="1">
      <alignment horizontal="center" vertical="justify"/>
    </xf>
    <xf numFmtId="176" fontId="6" fillId="0" borderId="13" xfId="0" applyNumberFormat="1" applyFont="1" applyBorder="1" applyAlignment="1">
      <alignment horizontal="center" vertical="justify"/>
    </xf>
    <xf numFmtId="0" fontId="10" fillId="0" borderId="10" xfId="0" applyFont="1" applyFill="1" applyBorder="1" applyAlignment="1">
      <alignment horizontal="justify" vertical="top" wrapText="1"/>
    </xf>
    <xf numFmtId="176" fontId="1" fillId="0" borderId="15" xfId="0" applyNumberFormat="1" applyFont="1" applyFill="1" applyBorder="1" applyAlignment="1">
      <alignment vertical="justify"/>
    </xf>
    <xf numFmtId="176" fontId="1" fillId="0" borderId="20" xfId="0" applyNumberFormat="1" applyFont="1" applyBorder="1" applyAlignment="1">
      <alignment vertical="justify"/>
    </xf>
    <xf numFmtId="0" fontId="10" fillId="0" borderId="13" xfId="0" applyFont="1" applyFill="1" applyBorder="1" applyAlignment="1">
      <alignment horizontal="justify" vertical="top" wrapText="1"/>
    </xf>
    <xf numFmtId="0" fontId="10" fillId="0" borderId="10" xfId="0" applyFont="1" applyFill="1" applyBorder="1" applyAlignment="1">
      <alignment horizontal="justify"/>
    </xf>
    <xf numFmtId="0" fontId="10" fillId="33" borderId="13" xfId="0" applyFont="1" applyFill="1" applyBorder="1" applyAlignment="1">
      <alignment horizontal="justify" vertical="justify"/>
    </xf>
    <xf numFmtId="49" fontId="9" fillId="0" borderId="13" xfId="0" applyNumberFormat="1" applyFont="1" applyBorder="1" applyAlignment="1">
      <alignment horizontal="justify" vertical="top"/>
    </xf>
    <xf numFmtId="0" fontId="10" fillId="0" borderId="14" xfId="0" applyFont="1" applyBorder="1" applyAlignment="1">
      <alignment horizontal="center"/>
    </xf>
    <xf numFmtId="0" fontId="9" fillId="0" borderId="10" xfId="0" applyNumberFormat="1" applyFont="1" applyBorder="1" applyAlignment="1">
      <alignment horizontal="justify" vertical="top" wrapText="1"/>
    </xf>
    <xf numFmtId="0" fontId="19" fillId="33" borderId="10" xfId="0" applyFont="1" applyFill="1" applyBorder="1" applyAlignment="1">
      <alignment vertical="top" wrapText="1"/>
    </xf>
    <xf numFmtId="49" fontId="28" fillId="0" borderId="16" xfId="0" applyNumberFormat="1" applyFont="1" applyBorder="1" applyAlignment="1">
      <alignment horizontal="right" vertical="top" wrapText="1"/>
    </xf>
    <xf numFmtId="0" fontId="28" fillId="0" borderId="10" xfId="0" applyFont="1" applyBorder="1" applyAlignment="1">
      <alignment horizontal="justify" vertical="top" wrapText="1"/>
    </xf>
    <xf numFmtId="0" fontId="29" fillId="0" borderId="12" xfId="0" applyFont="1" applyBorder="1" applyAlignment="1">
      <alignment/>
    </xf>
    <xf numFmtId="176" fontId="29" fillId="0" borderId="10" xfId="0" applyNumberFormat="1" applyFont="1" applyBorder="1" applyAlignment="1">
      <alignment/>
    </xf>
    <xf numFmtId="49" fontId="28" fillId="0" borderId="21" xfId="0" applyNumberFormat="1" applyFont="1" applyBorder="1" applyAlignment="1">
      <alignment horizontal="right" vertical="top" wrapText="1"/>
    </xf>
    <xf numFmtId="0" fontId="29" fillId="0" borderId="10" xfId="0" applyFont="1" applyBorder="1" applyAlignment="1">
      <alignment/>
    </xf>
    <xf numFmtId="49" fontId="28" fillId="0" borderId="16" xfId="0" applyNumberFormat="1" applyFont="1" applyFill="1" applyBorder="1" applyAlignment="1">
      <alignment horizontal="right" vertical="top" wrapText="1"/>
    </xf>
    <xf numFmtId="0" fontId="12" fillId="0" borderId="10" xfId="0" applyFont="1" applyFill="1" applyBorder="1" applyAlignment="1">
      <alignment horizontal="center"/>
    </xf>
    <xf numFmtId="176" fontId="29" fillId="0" borderId="10" xfId="0" applyNumberFormat="1" applyFont="1" applyBorder="1" applyAlignment="1">
      <alignment vertical="top"/>
    </xf>
    <xf numFmtId="0" fontId="28" fillId="0" borderId="10" xfId="0" applyFont="1" applyBorder="1" applyAlignment="1">
      <alignment horizontal="justify" vertical="top"/>
    </xf>
    <xf numFmtId="0" fontId="29" fillId="0" borderId="10" xfId="0" applyFont="1" applyBorder="1" applyAlignment="1">
      <alignment vertical="top"/>
    </xf>
    <xf numFmtId="49" fontId="28" fillId="0" borderId="10" xfId="0" applyNumberFormat="1" applyFont="1" applyBorder="1" applyAlignment="1">
      <alignment horizontal="right" vertical="top" wrapText="1"/>
    </xf>
    <xf numFmtId="0" fontId="12" fillId="0" borderId="10" xfId="0" applyNumberFormat="1" applyFont="1" applyBorder="1" applyAlignment="1">
      <alignment horizontal="justify" vertical="top"/>
    </xf>
    <xf numFmtId="0" fontId="30" fillId="0" borderId="0" xfId="0" applyFont="1" applyAlignment="1" applyProtection="1">
      <alignment horizontal="left" vertical="top" wrapText="1"/>
      <protection locked="0"/>
    </xf>
    <xf numFmtId="0" fontId="31" fillId="0" borderId="0" xfId="0" applyFont="1" applyAlignment="1" applyProtection="1">
      <alignment horizontal="left" wrapText="1"/>
      <protection locked="0"/>
    </xf>
    <xf numFmtId="0" fontId="6" fillId="0" borderId="0" xfId="0" applyFont="1" applyAlignment="1">
      <alignment horizontal="left" vertical="top" wrapText="1"/>
    </xf>
    <xf numFmtId="49" fontId="24" fillId="0" borderId="18" xfId="0" applyNumberFormat="1" applyFont="1" applyBorder="1" applyAlignment="1">
      <alignment horizontal="right" vertical="top" wrapText="1"/>
    </xf>
    <xf numFmtId="0" fontId="9" fillId="0" borderId="22" xfId="0" applyFont="1" applyBorder="1" applyAlignment="1">
      <alignment horizontal="justify" vertical="top" wrapText="1"/>
    </xf>
    <xf numFmtId="176" fontId="11" fillId="0" borderId="11" xfId="0" applyNumberFormat="1" applyFont="1" applyBorder="1" applyAlignment="1">
      <alignment horizontal="left" vertical="justify"/>
    </xf>
    <xf numFmtId="0" fontId="6" fillId="0" borderId="10" xfId="0" applyFont="1" applyBorder="1" applyAlignment="1">
      <alignment horizontal="justify" vertical="top" wrapText="1"/>
    </xf>
    <xf numFmtId="176" fontId="6" fillId="0" borderId="11" xfId="0" applyNumberFormat="1" applyFont="1" applyBorder="1" applyAlignment="1">
      <alignment horizontal="left" vertical="top" wrapText="1"/>
    </xf>
    <xf numFmtId="0" fontId="5" fillId="0" borderId="10" xfId="0" applyFont="1" applyBorder="1" applyAlignment="1">
      <alignment horizontal="justify" vertical="top" wrapText="1"/>
    </xf>
    <xf numFmtId="176" fontId="11" fillId="0" borderId="11" xfId="0" applyNumberFormat="1" applyFont="1" applyBorder="1" applyAlignment="1">
      <alignment horizontal="center" vertical="justify"/>
    </xf>
    <xf numFmtId="176" fontId="6" fillId="0" borderId="10" xfId="0" applyNumberFormat="1" applyFont="1" applyBorder="1" applyAlignment="1">
      <alignment/>
    </xf>
    <xf numFmtId="176" fontId="0" fillId="0" borderId="10" xfId="0" applyNumberFormat="1" applyBorder="1" applyAlignment="1">
      <alignment vertical="top"/>
    </xf>
    <xf numFmtId="0" fontId="10" fillId="0" borderId="0" xfId="0" applyFont="1" applyBorder="1" applyAlignment="1">
      <alignment horizontal="left"/>
    </xf>
    <xf numFmtId="0" fontId="11" fillId="0" borderId="10" xfId="0" applyFont="1" applyBorder="1" applyAlignment="1">
      <alignment horizontal="left" vertical="top" wrapText="1"/>
    </xf>
    <xf numFmtId="0" fontId="6" fillId="0" borderId="10" xfId="0" applyFont="1" applyBorder="1" applyAlignment="1">
      <alignment horizontal="justify"/>
    </xf>
    <xf numFmtId="49" fontId="18" fillId="33" borderId="10" xfId="0" applyNumberFormat="1" applyFont="1" applyFill="1" applyBorder="1" applyAlignment="1">
      <alignment horizontal="right" vertical="top" wrapText="1"/>
    </xf>
    <xf numFmtId="0" fontId="10" fillId="0" borderId="10" xfId="0" applyFont="1" applyBorder="1" applyAlignment="1">
      <alignment horizontal="justify" vertical="justify"/>
    </xf>
    <xf numFmtId="0" fontId="6" fillId="0" borderId="10" xfId="0" applyFont="1" applyBorder="1" applyAlignment="1">
      <alignment vertical="justify" wrapText="1"/>
    </xf>
    <xf numFmtId="176" fontId="0" fillId="0" borderId="10" xfId="0" applyNumberFormat="1" applyFont="1" applyBorder="1" applyAlignment="1">
      <alignment horizontal="right" vertical="justify"/>
    </xf>
    <xf numFmtId="179" fontId="6" fillId="0" borderId="10" xfId="0" applyNumberFormat="1" applyFont="1" applyBorder="1" applyAlignment="1">
      <alignment horizontal="center" vertical="justify"/>
    </xf>
    <xf numFmtId="0" fontId="10" fillId="0" borderId="22" xfId="0" applyFont="1" applyBorder="1" applyAlignment="1">
      <alignment horizontal="justify" vertical="top" wrapText="1"/>
    </xf>
    <xf numFmtId="0" fontId="32" fillId="0" borderId="10" xfId="0" applyFont="1" applyBorder="1" applyAlignment="1">
      <alignment vertical="top" wrapText="1"/>
    </xf>
    <xf numFmtId="0" fontId="32" fillId="0" borderId="10" xfId="0" applyFont="1" applyBorder="1" applyAlignment="1">
      <alignment horizontal="justify" vertical="top" wrapText="1"/>
    </xf>
    <xf numFmtId="179" fontId="6" fillId="0" borderId="11" xfId="0" applyNumberFormat="1" applyFont="1" applyBorder="1" applyAlignment="1">
      <alignment horizontal="center" vertical="justify"/>
    </xf>
    <xf numFmtId="0" fontId="9" fillId="0" borderId="10" xfId="0" applyFont="1" applyFill="1" applyBorder="1" applyAlignment="1">
      <alignment horizontal="justify" vertical="top" wrapText="1"/>
    </xf>
    <xf numFmtId="176" fontId="1" fillId="0" borderId="10" xfId="0" applyNumberFormat="1" applyFont="1" applyFill="1" applyBorder="1" applyAlignment="1">
      <alignment horizontal="center" vertical="justify"/>
    </xf>
    <xf numFmtId="176" fontId="1" fillId="0" borderId="11" xfId="0" applyNumberFormat="1" applyFont="1" applyFill="1" applyBorder="1" applyAlignment="1">
      <alignment horizontal="center" vertical="justify"/>
    </xf>
    <xf numFmtId="0" fontId="9" fillId="0" borderId="11" xfId="0" applyFont="1" applyBorder="1" applyAlignment="1">
      <alignment horizontal="justify" vertical="top"/>
    </xf>
    <xf numFmtId="0" fontId="10" fillId="0" borderId="0" xfId="0" applyFont="1" applyAlignment="1">
      <alignment vertical="top" wrapText="1"/>
    </xf>
    <xf numFmtId="0" fontId="9" fillId="0" borderId="15" xfId="0" applyFont="1" applyBorder="1" applyAlignment="1">
      <alignment horizontal="left" vertical="justify" wrapText="1"/>
    </xf>
    <xf numFmtId="0" fontId="33" fillId="0" borderId="0" xfId="0" applyFont="1" applyAlignment="1" applyProtection="1">
      <alignment horizontal="left" vertical="top" wrapText="1"/>
      <protection locked="0"/>
    </xf>
    <xf numFmtId="0" fontId="9" fillId="0" borderId="13" xfId="0" applyFont="1" applyFill="1" applyBorder="1" applyAlignment="1">
      <alignment horizontal="justify" vertical="top" wrapText="1"/>
    </xf>
    <xf numFmtId="0" fontId="31" fillId="0" borderId="12" xfId="0" applyFont="1" applyBorder="1" applyAlignment="1" applyProtection="1">
      <alignment horizontal="left" vertical="justify" wrapText="1"/>
      <protection locked="0"/>
    </xf>
    <xf numFmtId="0" fontId="23" fillId="0" borderId="12" xfId="0" applyFont="1" applyBorder="1" applyAlignment="1" applyProtection="1">
      <alignment horizontal="left" vertical="top" wrapText="1"/>
      <protection locked="0"/>
    </xf>
    <xf numFmtId="179" fontId="6" fillId="0" borderId="10" xfId="0" applyNumberFormat="1" applyFont="1" applyBorder="1" applyAlignment="1">
      <alignment horizontal="right" vertical="justify"/>
    </xf>
    <xf numFmtId="179" fontId="0" fillId="0" borderId="12" xfId="0" applyNumberFormat="1" applyBorder="1" applyAlignment="1">
      <alignment/>
    </xf>
    <xf numFmtId="179" fontId="11" fillId="0" borderId="11" xfId="0" applyNumberFormat="1" applyFont="1" applyBorder="1" applyAlignment="1">
      <alignment horizontal="center" vertical="justify"/>
    </xf>
    <xf numFmtId="179" fontId="11" fillId="0" borderId="10" xfId="0" applyNumberFormat="1" applyFont="1" applyBorder="1" applyAlignment="1">
      <alignment horizontal="center" vertical="justify"/>
    </xf>
    <xf numFmtId="176" fontId="6" fillId="0" borderId="0" xfId="0" applyNumberFormat="1" applyFont="1" applyAlignment="1">
      <alignment vertical="justify"/>
    </xf>
    <xf numFmtId="176" fontId="6" fillId="0" borderId="0" xfId="0" applyNumberFormat="1" applyFont="1" applyAlignment="1">
      <alignment horizontal="center" vertical="justify"/>
    </xf>
    <xf numFmtId="0" fontId="0" fillId="0" borderId="21" xfId="0" applyFont="1" applyBorder="1" applyAlignment="1">
      <alignment/>
    </xf>
    <xf numFmtId="179" fontId="6" fillId="0" borderId="13" xfId="0" applyNumberFormat="1" applyFont="1" applyBorder="1" applyAlignment="1">
      <alignment vertical="justify"/>
    </xf>
    <xf numFmtId="179" fontId="6" fillId="0" borderId="10" xfId="0" applyNumberFormat="1" applyFont="1" applyBorder="1" applyAlignment="1">
      <alignment vertical="justify"/>
    </xf>
    <xf numFmtId="176" fontId="6" fillId="0" borderId="18" xfId="0" applyNumberFormat="1" applyFont="1" applyBorder="1" applyAlignment="1">
      <alignment vertical="justify"/>
    </xf>
    <xf numFmtId="179" fontId="6" fillId="0" borderId="11" xfId="0" applyNumberFormat="1" applyFont="1" applyBorder="1" applyAlignment="1">
      <alignment vertical="justify"/>
    </xf>
    <xf numFmtId="176" fontId="6" fillId="0" borderId="10" xfId="0" applyNumberFormat="1" applyFont="1" applyBorder="1" applyAlignment="1">
      <alignment horizontal="center" vertical="top"/>
    </xf>
    <xf numFmtId="176" fontId="11" fillId="0" borderId="10" xfId="0" applyNumberFormat="1" applyFont="1" applyBorder="1" applyAlignment="1">
      <alignment horizontal="center" vertical="top"/>
    </xf>
    <xf numFmtId="179" fontId="6" fillId="0" borderId="0" xfId="0" applyNumberFormat="1" applyFont="1" applyAlignment="1">
      <alignment vertical="justify"/>
    </xf>
    <xf numFmtId="176" fontId="0" fillId="0" borderId="13" xfId="0" applyNumberFormat="1" applyFont="1" applyBorder="1" applyAlignment="1">
      <alignment horizontal="center" vertical="justify"/>
    </xf>
    <xf numFmtId="176" fontId="0" fillId="0" borderId="21" xfId="0" applyNumberFormat="1" applyFont="1" applyBorder="1" applyAlignment="1">
      <alignment horizontal="center" vertical="justify"/>
    </xf>
    <xf numFmtId="176" fontId="0" fillId="0" borderId="20" xfId="0" applyNumberFormat="1" applyFont="1" applyBorder="1" applyAlignment="1">
      <alignment horizontal="center" vertical="justify"/>
    </xf>
    <xf numFmtId="176" fontId="0" fillId="0" borderId="14" xfId="0" applyNumberFormat="1" applyFont="1" applyBorder="1" applyAlignment="1">
      <alignment horizontal="center" vertical="justify"/>
    </xf>
    <xf numFmtId="176" fontId="0" fillId="0" borderId="18" xfId="0" applyNumberFormat="1" applyFont="1" applyBorder="1" applyAlignment="1">
      <alignment horizontal="center" vertical="justify"/>
    </xf>
    <xf numFmtId="176" fontId="0" fillId="0" borderId="10" xfId="0" applyNumberFormat="1" applyFont="1" applyFill="1" applyBorder="1" applyAlignment="1">
      <alignment horizontal="center" vertical="justify"/>
    </xf>
    <xf numFmtId="176" fontId="0" fillId="0" borderId="0" xfId="0" applyNumberFormat="1" applyFont="1" applyFill="1" applyBorder="1" applyAlignment="1">
      <alignment horizontal="center" vertical="justify"/>
    </xf>
    <xf numFmtId="176" fontId="0" fillId="0" borderId="15" xfId="0" applyNumberFormat="1" applyFont="1" applyFill="1" applyBorder="1" applyAlignment="1">
      <alignment horizontal="center" vertical="justify"/>
    </xf>
    <xf numFmtId="176" fontId="0" fillId="0" borderId="16" xfId="0" applyNumberFormat="1" applyFont="1" applyBorder="1" applyAlignment="1">
      <alignment horizontal="center" vertical="justify"/>
    </xf>
    <xf numFmtId="179" fontId="0" fillId="0" borderId="14" xfId="0" applyNumberFormat="1" applyFont="1" applyBorder="1" applyAlignment="1">
      <alignment horizontal="center" vertical="justify"/>
    </xf>
    <xf numFmtId="176" fontId="0" fillId="0" borderId="0" xfId="0" applyNumberFormat="1" applyFont="1" applyBorder="1" applyAlignment="1">
      <alignment horizontal="center" vertical="justify"/>
    </xf>
    <xf numFmtId="176" fontId="0" fillId="0" borderId="19" xfId="0" applyNumberFormat="1" applyFont="1" applyBorder="1" applyAlignment="1">
      <alignment horizontal="center" vertical="justify"/>
    </xf>
    <xf numFmtId="176" fontId="6" fillId="0" borderId="16" xfId="0" applyNumberFormat="1" applyFont="1" applyBorder="1" applyAlignment="1">
      <alignment horizontal="center" vertical="justify"/>
    </xf>
    <xf numFmtId="0" fontId="0" fillId="0" borderId="10" xfId="0" applyFont="1" applyBorder="1" applyAlignment="1">
      <alignment/>
    </xf>
    <xf numFmtId="176" fontId="0" fillId="0" borderId="10" xfId="0" applyNumberFormat="1" applyFont="1" applyBorder="1" applyAlignment="1">
      <alignment/>
    </xf>
    <xf numFmtId="179" fontId="0" fillId="0" borderId="10" xfId="0" applyNumberFormat="1" applyFont="1" applyBorder="1" applyAlignment="1">
      <alignment/>
    </xf>
    <xf numFmtId="176" fontId="0" fillId="0" borderId="10" xfId="0" applyNumberFormat="1" applyFont="1" applyBorder="1" applyAlignment="1">
      <alignment/>
    </xf>
    <xf numFmtId="176" fontId="0" fillId="0" borderId="11" xfId="0" applyNumberFormat="1" applyFont="1" applyBorder="1" applyAlignment="1">
      <alignment/>
    </xf>
    <xf numFmtId="176" fontId="0" fillId="0" borderId="10" xfId="0" applyNumberFormat="1" applyFont="1" applyBorder="1" applyAlignment="1">
      <alignment horizontal="center" vertical="top"/>
    </xf>
    <xf numFmtId="176" fontId="1" fillId="0" borderId="10" xfId="0" applyNumberFormat="1" applyFont="1" applyBorder="1" applyAlignment="1">
      <alignment horizontal="center" vertical="top"/>
    </xf>
    <xf numFmtId="179" fontId="0" fillId="0" borderId="10" xfId="0" applyNumberFormat="1" applyFont="1" applyBorder="1" applyAlignment="1">
      <alignment horizontal="center" vertical="justify"/>
    </xf>
    <xf numFmtId="179" fontId="0" fillId="0" borderId="11" xfId="0" applyNumberFormat="1" applyFont="1" applyBorder="1" applyAlignment="1">
      <alignment horizontal="center" vertical="justify"/>
    </xf>
    <xf numFmtId="176" fontId="0" fillId="0" borderId="13" xfId="0" applyNumberFormat="1" applyFont="1" applyBorder="1" applyAlignment="1">
      <alignment/>
    </xf>
    <xf numFmtId="176" fontId="0" fillId="0" borderId="0" xfId="0" applyNumberFormat="1" applyFont="1" applyBorder="1" applyAlignment="1">
      <alignment/>
    </xf>
    <xf numFmtId="176" fontId="0" fillId="0" borderId="14" xfId="0" applyNumberFormat="1" applyFont="1" applyBorder="1" applyAlignment="1">
      <alignment/>
    </xf>
    <xf numFmtId="176" fontId="0" fillId="0" borderId="20" xfId="0" applyNumberFormat="1" applyFont="1" applyBorder="1" applyAlignment="1">
      <alignment/>
    </xf>
    <xf numFmtId="176" fontId="0" fillId="0" borderId="11" xfId="0" applyNumberFormat="1" applyFont="1" applyBorder="1" applyAlignment="1">
      <alignment horizontal="center" vertical="justify"/>
    </xf>
    <xf numFmtId="176" fontId="0" fillId="0" borderId="14" xfId="0" applyNumberFormat="1" applyFont="1" applyBorder="1" applyAlignment="1">
      <alignment vertical="justify" wrapText="1"/>
    </xf>
    <xf numFmtId="176" fontId="0" fillId="0" borderId="10" xfId="0" applyNumberFormat="1" applyFont="1" applyBorder="1" applyAlignment="1">
      <alignment vertical="justify" wrapText="1"/>
    </xf>
    <xf numFmtId="0" fontId="0" fillId="0" borderId="0" xfId="0" applyFont="1" applyAlignment="1">
      <alignment/>
    </xf>
    <xf numFmtId="176" fontId="0" fillId="0" borderId="18" xfId="0" applyNumberFormat="1" applyFont="1" applyBorder="1" applyAlignment="1">
      <alignment/>
    </xf>
    <xf numFmtId="176" fontId="0" fillId="0" borderId="14" xfId="0" applyNumberFormat="1" applyFont="1" applyBorder="1" applyAlignment="1">
      <alignment vertical="top"/>
    </xf>
    <xf numFmtId="176" fontId="0" fillId="0" borderId="10" xfId="0" applyNumberFormat="1" applyFont="1" applyBorder="1" applyAlignment="1">
      <alignment vertical="top"/>
    </xf>
    <xf numFmtId="176" fontId="0" fillId="0" borderId="15" xfId="0" applyNumberFormat="1" applyFont="1" applyBorder="1" applyAlignment="1">
      <alignment/>
    </xf>
    <xf numFmtId="176" fontId="0" fillId="0" borderId="14" xfId="0" applyNumberFormat="1" applyFont="1" applyBorder="1" applyAlignment="1">
      <alignment vertical="justify"/>
    </xf>
    <xf numFmtId="176" fontId="0" fillId="0" borderId="15" xfId="0" applyNumberFormat="1" applyFont="1" applyFill="1" applyBorder="1" applyAlignment="1">
      <alignment vertical="justify"/>
    </xf>
    <xf numFmtId="176" fontId="0" fillId="0" borderId="12" xfId="0" applyNumberFormat="1" applyFont="1" applyBorder="1" applyAlignment="1">
      <alignment/>
    </xf>
    <xf numFmtId="176" fontId="0" fillId="0" borderId="17" xfId="0" applyNumberFormat="1" applyFont="1" applyBorder="1" applyAlignment="1">
      <alignment horizontal="center" vertical="justify"/>
    </xf>
    <xf numFmtId="176" fontId="0" fillId="0" borderId="12" xfId="0" applyNumberFormat="1" applyFont="1" applyBorder="1" applyAlignment="1">
      <alignment horizontal="center" vertical="justify"/>
    </xf>
    <xf numFmtId="179" fontId="1" fillId="0" borderId="12" xfId="0" applyNumberFormat="1" applyFont="1" applyBorder="1" applyAlignment="1">
      <alignment horizontal="center" vertical="justify"/>
    </xf>
    <xf numFmtId="179" fontId="1" fillId="0" borderId="10" xfId="0" applyNumberFormat="1" applyFont="1" applyBorder="1" applyAlignment="1">
      <alignment horizontal="center" vertical="justify"/>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21" fillId="0" borderId="0" xfId="0" applyFont="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12" fillId="0" borderId="0" xfId="0" applyFont="1" applyAlignment="1">
      <alignment horizontal="left"/>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2"/>
  <sheetViews>
    <sheetView tabSelected="1" zoomScaleSheetLayoutView="75" zoomScalePageLayoutView="0" workbookViewId="0" topLeftCell="A1">
      <selection activeCell="F3" sqref="F3"/>
    </sheetView>
  </sheetViews>
  <sheetFormatPr defaultColWidth="9.00390625" defaultRowHeight="12.75"/>
  <cols>
    <col min="1" max="1" width="12.25390625" style="0" customWidth="1"/>
    <col min="2" max="2" width="36.875" style="0" customWidth="1"/>
    <col min="3" max="3" width="35.75390625" style="0" customWidth="1"/>
    <col min="4" max="4" width="14.125" style="0" customWidth="1"/>
    <col min="5" max="5" width="33.625" style="0" customWidth="1"/>
    <col min="6" max="6" width="11.375" style="0" customWidth="1"/>
    <col min="7" max="7" width="18.75390625" style="0" customWidth="1"/>
    <col min="9" max="9" width="19.25390625" style="0" customWidth="1"/>
  </cols>
  <sheetData>
    <row r="1" spans="5:6" ht="13.5">
      <c r="E1" s="53" t="s">
        <v>17</v>
      </c>
      <c r="F1" s="53" t="s">
        <v>220</v>
      </c>
    </row>
    <row r="2" spans="5:6" ht="13.5">
      <c r="E2" s="53" t="s">
        <v>17</v>
      </c>
      <c r="F2" s="53" t="s">
        <v>92</v>
      </c>
    </row>
    <row r="3" spans="5:6" ht="13.5">
      <c r="E3" s="53" t="s">
        <v>17</v>
      </c>
      <c r="F3" s="53" t="s">
        <v>221</v>
      </c>
    </row>
    <row r="4" spans="2:6" ht="37.5" customHeight="1">
      <c r="B4" s="263" t="s">
        <v>164</v>
      </c>
      <c r="C4" s="263"/>
      <c r="D4" s="263"/>
      <c r="E4" s="263"/>
      <c r="F4" s="263"/>
    </row>
    <row r="5" spans="6:9" ht="13.5" thickBot="1">
      <c r="F5" t="s">
        <v>17</v>
      </c>
      <c r="G5" t="s">
        <v>7</v>
      </c>
      <c r="I5" s="118"/>
    </row>
    <row r="6" spans="1:9" ht="12.75">
      <c r="A6" s="264" t="s">
        <v>117</v>
      </c>
      <c r="B6" s="261" t="s">
        <v>119</v>
      </c>
      <c r="C6" s="268" t="s">
        <v>1</v>
      </c>
      <c r="D6" s="269"/>
      <c r="E6" s="268" t="s">
        <v>2</v>
      </c>
      <c r="F6" s="269"/>
      <c r="G6" s="261" t="s">
        <v>5</v>
      </c>
      <c r="I6" s="118"/>
    </row>
    <row r="7" spans="1:9" ht="54.75" customHeight="1" thickBot="1">
      <c r="A7" s="265"/>
      <c r="B7" s="262"/>
      <c r="C7" s="270"/>
      <c r="D7" s="271"/>
      <c r="E7" s="270"/>
      <c r="F7" s="271"/>
      <c r="G7" s="262"/>
      <c r="I7" s="267"/>
    </row>
    <row r="8" spans="1:9" ht="12.75">
      <c r="A8" s="264" t="s">
        <v>118</v>
      </c>
      <c r="B8" s="261" t="s">
        <v>120</v>
      </c>
      <c r="C8" s="261" t="s">
        <v>3</v>
      </c>
      <c r="D8" s="261" t="s">
        <v>4</v>
      </c>
      <c r="E8" s="261" t="s">
        <v>3</v>
      </c>
      <c r="F8" s="261" t="s">
        <v>4</v>
      </c>
      <c r="G8" s="261" t="s">
        <v>6</v>
      </c>
      <c r="I8" s="267"/>
    </row>
    <row r="9" spans="1:9" ht="54" customHeight="1" thickBot="1">
      <c r="A9" s="265"/>
      <c r="B9" s="262"/>
      <c r="C9" s="262"/>
      <c r="D9" s="262"/>
      <c r="E9" s="262"/>
      <c r="F9" s="262"/>
      <c r="G9" s="262"/>
      <c r="I9" s="267"/>
    </row>
    <row r="10" spans="1:9" ht="12.75">
      <c r="A10" s="77"/>
      <c r="B10" s="78" t="s">
        <v>0</v>
      </c>
      <c r="C10" s="77"/>
      <c r="D10" s="77"/>
      <c r="E10" s="77"/>
      <c r="F10" s="77"/>
      <c r="G10" s="77"/>
      <c r="I10" s="267"/>
    </row>
    <row r="11" spans="1:9" ht="45.75" customHeight="1">
      <c r="A11" s="102" t="s">
        <v>116</v>
      </c>
      <c r="B11" s="4" t="s">
        <v>8</v>
      </c>
      <c r="C11" s="1"/>
      <c r="D11" s="1"/>
      <c r="E11" s="1"/>
      <c r="F11" s="233"/>
      <c r="G11" s="233"/>
      <c r="I11" s="118"/>
    </row>
    <row r="12" spans="1:9" ht="86.25" customHeight="1">
      <c r="A12" s="7"/>
      <c r="B12" s="8"/>
      <c r="C12" s="5" t="s">
        <v>9</v>
      </c>
      <c r="D12" s="56">
        <f>D13+D14+D15+D16+D17+D18+D20+D21+D19</f>
        <v>33752.00000000001</v>
      </c>
      <c r="F12" s="233"/>
      <c r="G12" s="57">
        <f>D12+F12</f>
        <v>33752.00000000001</v>
      </c>
      <c r="I12" s="118"/>
    </row>
    <row r="13" spans="1:7" ht="24" customHeight="1">
      <c r="A13" s="48" t="s">
        <v>101</v>
      </c>
      <c r="B13" s="75" t="s">
        <v>10</v>
      </c>
      <c r="C13" s="9"/>
      <c r="D13" s="213">
        <f>438.7-60-2.93978</f>
        <v>375.76022</v>
      </c>
      <c r="E13" s="79"/>
      <c r="F13" s="234"/>
      <c r="G13" s="206">
        <f aca="true" t="shared" si="0" ref="G13:G21">D13+F13</f>
        <v>375.76022</v>
      </c>
    </row>
    <row r="14" spans="1:7" ht="24.75" customHeight="1">
      <c r="A14" s="29" t="s">
        <v>102</v>
      </c>
      <c r="B14" s="54" t="s">
        <v>11</v>
      </c>
      <c r="C14" s="10"/>
      <c r="D14" s="214">
        <f>5102.8+170+23+540+533.586+9.9938+18.64248</f>
        <v>6398.022280000001</v>
      </c>
      <c r="E14" s="207"/>
      <c r="F14" s="235"/>
      <c r="G14" s="206">
        <f t="shared" si="0"/>
        <v>6398.022280000001</v>
      </c>
    </row>
    <row r="15" spans="1:7" ht="20.25" customHeight="1">
      <c r="A15" s="48" t="s">
        <v>103</v>
      </c>
      <c r="B15" s="17" t="s">
        <v>126</v>
      </c>
      <c r="C15" s="9"/>
      <c r="D15" s="215">
        <f>13390.9-95-23-983+733.974+570.331</f>
        <v>13594.205</v>
      </c>
      <c r="E15" s="79"/>
      <c r="F15" s="236"/>
      <c r="G15" s="143">
        <f t="shared" si="0"/>
        <v>13594.205</v>
      </c>
    </row>
    <row r="16" spans="1:7" ht="33.75" customHeight="1">
      <c r="A16" s="29" t="s">
        <v>104</v>
      </c>
      <c r="B16" s="41" t="s">
        <v>93</v>
      </c>
      <c r="C16" s="10"/>
      <c r="D16" s="214">
        <f>2157.5-192.4-70-18.67057+15.35361</f>
        <v>1891.7830399999998</v>
      </c>
      <c r="E16" s="79"/>
      <c r="F16" s="236"/>
      <c r="G16" s="206">
        <f t="shared" si="0"/>
        <v>1891.7830399999998</v>
      </c>
    </row>
    <row r="17" spans="1:7" ht="18.75" customHeight="1">
      <c r="A17" s="48" t="s">
        <v>105</v>
      </c>
      <c r="B17" s="17" t="s">
        <v>12</v>
      </c>
      <c r="C17" s="9"/>
      <c r="D17" s="215">
        <f>3758.3+55+350+352.052-2.53905</f>
        <v>4512.81295</v>
      </c>
      <c r="E17" s="79"/>
      <c r="F17" s="236"/>
      <c r="G17" s="143">
        <f t="shared" si="0"/>
        <v>4512.81295</v>
      </c>
    </row>
    <row r="18" spans="1:7" ht="21.75" customHeight="1">
      <c r="A18" s="48" t="s">
        <v>106</v>
      </c>
      <c r="B18" s="17" t="s">
        <v>13</v>
      </c>
      <c r="C18" s="212"/>
      <c r="D18" s="144">
        <f>333.5+185.4+19.90153</f>
        <v>538.80153</v>
      </c>
      <c r="E18" s="79"/>
      <c r="F18" s="236"/>
      <c r="G18" s="143">
        <f t="shared" si="0"/>
        <v>538.80153</v>
      </c>
    </row>
    <row r="19" spans="1:7" ht="20.25" customHeight="1">
      <c r="A19" s="48" t="s">
        <v>107</v>
      </c>
      <c r="B19" s="17" t="s">
        <v>98</v>
      </c>
      <c r="C19" s="9"/>
      <c r="D19" s="215">
        <f>44.7+7-5.692</f>
        <v>46.008</v>
      </c>
      <c r="E19" s="79"/>
      <c r="F19" s="236"/>
      <c r="G19" s="143">
        <f t="shared" si="0"/>
        <v>46.008</v>
      </c>
    </row>
    <row r="20" spans="1:7" ht="30.75" customHeight="1">
      <c r="A20" s="48" t="s">
        <v>108</v>
      </c>
      <c r="B20" s="11" t="s">
        <v>14</v>
      </c>
      <c r="C20" s="12"/>
      <c r="D20" s="214">
        <f>1709.7+93+138.45857+2.53905+33.02499</f>
        <v>1976.7226100000003</v>
      </c>
      <c r="E20" s="207"/>
      <c r="F20" s="235"/>
      <c r="G20" s="206">
        <f t="shared" si="0"/>
        <v>1976.7226100000003</v>
      </c>
    </row>
    <row r="21" spans="1:7" ht="36" customHeight="1">
      <c r="A21" s="15" t="s">
        <v>109</v>
      </c>
      <c r="B21" s="13" t="s">
        <v>15</v>
      </c>
      <c r="C21" s="14"/>
      <c r="D21" s="216">
        <f>4181.3+253.3-16.71563</f>
        <v>4417.884370000001</v>
      </c>
      <c r="E21" s="79"/>
      <c r="F21" s="236"/>
      <c r="G21" s="206">
        <f t="shared" si="0"/>
        <v>4417.884370000001</v>
      </c>
    </row>
    <row r="22" spans="1:7" ht="111.75" customHeight="1">
      <c r="A22" s="2"/>
      <c r="B22" s="3"/>
      <c r="C22" s="98" t="s">
        <v>110</v>
      </c>
      <c r="D22" s="55">
        <f>D23+D24+D26+D27+D28+D29</f>
        <v>3833.5</v>
      </c>
      <c r="E22" s="98"/>
      <c r="F22" s="142">
        <f>F23+F24+F26+F27+F28+F29</f>
        <v>0</v>
      </c>
      <c r="G22" s="57">
        <f>D22+F22</f>
        <v>3833.5</v>
      </c>
    </row>
    <row r="23" spans="1:7" ht="205.5" customHeight="1">
      <c r="A23" s="48" t="s">
        <v>16</v>
      </c>
      <c r="B23" s="105" t="s">
        <v>115</v>
      </c>
      <c r="C23" s="1"/>
      <c r="D23" s="210">
        <f>2551.6-127.295-2.5-3-50+122.782</f>
        <v>2491.587</v>
      </c>
      <c r="E23" s="80"/>
      <c r="F23" s="146">
        <v>0</v>
      </c>
      <c r="G23" s="190">
        <f>D23+F23</f>
        <v>2491.587</v>
      </c>
    </row>
    <row r="24" spans="1:7" ht="276" customHeight="1">
      <c r="A24" s="48" t="s">
        <v>18</v>
      </c>
      <c r="B24" s="130" t="s">
        <v>111</v>
      </c>
      <c r="C24" s="1"/>
      <c r="D24" s="210">
        <f>120+4-4.37</f>
        <v>119.63</v>
      </c>
      <c r="E24" s="131"/>
      <c r="F24" s="147">
        <v>0</v>
      </c>
      <c r="G24" s="190">
        <f>D24+F24</f>
        <v>119.63</v>
      </c>
    </row>
    <row r="25" spans="1:7" ht="241.5" customHeight="1">
      <c r="A25" s="2"/>
      <c r="B25" s="129" t="s">
        <v>112</v>
      </c>
      <c r="C25" s="2" t="s">
        <v>17</v>
      </c>
      <c r="D25" s="21"/>
      <c r="E25" s="82"/>
      <c r="F25" s="237"/>
      <c r="G25" s="237"/>
    </row>
    <row r="26" spans="1:7" ht="119.25" customHeight="1">
      <c r="A26" s="170" t="s">
        <v>19</v>
      </c>
      <c r="B26" s="160" t="s">
        <v>99</v>
      </c>
      <c r="C26" s="164"/>
      <c r="D26" s="210">
        <f>35+8+3.276</f>
        <v>46.275999999999996</v>
      </c>
      <c r="E26" s="162"/>
      <c r="F26" s="147">
        <v>0</v>
      </c>
      <c r="G26" s="147">
        <f aca="true" t="shared" si="1" ref="G26:G35">D26+F26</f>
        <v>46.275999999999996</v>
      </c>
    </row>
    <row r="27" spans="1:7" ht="255" customHeight="1">
      <c r="A27" s="159" t="s">
        <v>21</v>
      </c>
      <c r="B27" s="160" t="s">
        <v>20</v>
      </c>
      <c r="C27" s="161"/>
      <c r="D27" s="210">
        <f>250+8+56.206</f>
        <v>314.206</v>
      </c>
      <c r="E27" s="162"/>
      <c r="F27" s="147">
        <v>0</v>
      </c>
      <c r="G27" s="147">
        <f t="shared" si="1"/>
        <v>314.206</v>
      </c>
    </row>
    <row r="28" spans="1:7" ht="49.5" customHeight="1">
      <c r="A28" s="163" t="s">
        <v>24</v>
      </c>
      <c r="B28" s="168" t="s">
        <v>22</v>
      </c>
      <c r="C28" s="169"/>
      <c r="D28" s="217">
        <f>216.9+77.295+2.5+3+13+125</f>
        <v>437.695</v>
      </c>
      <c r="E28" s="167"/>
      <c r="F28" s="238">
        <v>0</v>
      </c>
      <c r="G28" s="238">
        <f t="shared" si="1"/>
        <v>437.695</v>
      </c>
    </row>
    <row r="29" spans="1:7" ht="36.75" customHeight="1">
      <c r="A29" s="165" t="s">
        <v>113</v>
      </c>
      <c r="B29" s="168" t="s">
        <v>96</v>
      </c>
      <c r="C29" s="169"/>
      <c r="D29" s="210">
        <f>300+50+17+4.37+52.736</f>
        <v>424.106</v>
      </c>
      <c r="E29" s="167"/>
      <c r="F29" s="238">
        <v>0</v>
      </c>
      <c r="G29" s="238">
        <f t="shared" si="1"/>
        <v>424.106</v>
      </c>
    </row>
    <row r="30" spans="1:7" ht="386.25" customHeight="1">
      <c r="A30" s="164"/>
      <c r="B30" s="166"/>
      <c r="C30" s="171" t="s">
        <v>165</v>
      </c>
      <c r="D30" s="218">
        <f>D31+D32+D33+D34+D35</f>
        <v>308.5</v>
      </c>
      <c r="E30" s="171" t="s">
        <v>165</v>
      </c>
      <c r="F30" s="218">
        <f>F31+F32+F33+F34+F35</f>
        <v>0</v>
      </c>
      <c r="G30" s="239">
        <f>D30+F30</f>
        <v>308.5</v>
      </c>
    </row>
    <row r="31" spans="1:7" ht="227.25" customHeight="1">
      <c r="A31" s="48" t="s">
        <v>26</v>
      </c>
      <c r="B31" s="17" t="s">
        <v>25</v>
      </c>
      <c r="C31" s="1"/>
      <c r="D31" s="219">
        <f>36.5-4-5+0.32+0.08-0.01409</f>
        <v>27.88591</v>
      </c>
      <c r="E31" s="80"/>
      <c r="F31" s="147">
        <f>4-4</f>
        <v>0</v>
      </c>
      <c r="G31" s="240">
        <f t="shared" si="1"/>
        <v>27.88591</v>
      </c>
    </row>
    <row r="32" spans="1:7" ht="69" customHeight="1">
      <c r="A32" s="16" t="s">
        <v>28</v>
      </c>
      <c r="B32" s="17" t="s">
        <v>27</v>
      </c>
      <c r="C32" s="6"/>
      <c r="D32" s="219">
        <f>1.5-0.32-0.08-0.58261</f>
        <v>0.5173899999999999</v>
      </c>
      <c r="E32" s="80"/>
      <c r="F32" s="20"/>
      <c r="G32" s="240">
        <f t="shared" si="1"/>
        <v>0.5173899999999999</v>
      </c>
    </row>
    <row r="33" spans="1:7" ht="25.5">
      <c r="A33" s="16" t="s">
        <v>30</v>
      </c>
      <c r="B33" s="19" t="s">
        <v>29</v>
      </c>
      <c r="C33" s="6"/>
      <c r="D33" s="214">
        <f>112.9-10+3.04-0.635</f>
        <v>105.305</v>
      </c>
      <c r="E33" s="80"/>
      <c r="F33" s="20"/>
      <c r="G33" s="240">
        <f t="shared" si="1"/>
        <v>105.305</v>
      </c>
    </row>
    <row r="34" spans="1:7" ht="38.25">
      <c r="A34" s="16" t="s">
        <v>32</v>
      </c>
      <c r="B34" s="19" t="s">
        <v>31</v>
      </c>
      <c r="C34" s="6"/>
      <c r="D34" s="214">
        <f>50-6-3.04-23+6.86109-5.26388</f>
        <v>19.55721</v>
      </c>
      <c r="E34" s="80"/>
      <c r="F34" s="20"/>
      <c r="G34" s="240">
        <f t="shared" si="1"/>
        <v>19.55721</v>
      </c>
    </row>
    <row r="35" spans="1:7" ht="38.25">
      <c r="A35" s="16" t="s">
        <v>33</v>
      </c>
      <c r="B35" s="17" t="s">
        <v>34</v>
      </c>
      <c r="C35" s="6"/>
      <c r="D35" s="219">
        <f>108.5+25+23-20+1.2317+18.23891-0.73612</f>
        <v>155.23449</v>
      </c>
      <c r="E35" s="80"/>
      <c r="F35" s="20"/>
      <c r="G35" s="240">
        <f t="shared" si="1"/>
        <v>155.23449</v>
      </c>
    </row>
    <row r="36" spans="1:7" ht="77.25" customHeight="1">
      <c r="A36" s="1"/>
      <c r="B36" s="132"/>
      <c r="C36" s="133" t="s">
        <v>35</v>
      </c>
      <c r="D36" s="22">
        <f>D37+D38+D40+D41+D43+D42</f>
        <v>508.295</v>
      </c>
      <c r="E36" s="80"/>
      <c r="F36" s="20"/>
      <c r="G36" s="20">
        <f aca="true" t="shared" si="2" ref="G36:G44">D36+F36</f>
        <v>508.295</v>
      </c>
    </row>
    <row r="37" spans="1:7" ht="213" customHeight="1">
      <c r="A37" s="48" t="s">
        <v>38</v>
      </c>
      <c r="B37" s="17" t="s">
        <v>36</v>
      </c>
      <c r="C37" s="1"/>
      <c r="D37" s="191">
        <f>138.8-15.6935+26.783</f>
        <v>149.8895</v>
      </c>
      <c r="E37" s="80"/>
      <c r="F37" s="20"/>
      <c r="G37" s="240">
        <f t="shared" si="2"/>
        <v>149.8895</v>
      </c>
    </row>
    <row r="38" spans="1:7" ht="342.75" customHeight="1">
      <c r="A38" s="48" t="s">
        <v>37</v>
      </c>
      <c r="B38" s="100" t="s">
        <v>157</v>
      </c>
      <c r="C38" s="24"/>
      <c r="D38" s="148">
        <f>1.374+0.222-0.1</f>
        <v>1.496</v>
      </c>
      <c r="E38" s="81"/>
      <c r="F38" s="31"/>
      <c r="G38" s="31">
        <f t="shared" si="2"/>
        <v>1.496</v>
      </c>
    </row>
    <row r="39" spans="1:7" ht="39" customHeight="1">
      <c r="A39" s="48"/>
      <c r="B39" s="113" t="s">
        <v>156</v>
      </c>
      <c r="C39" s="1"/>
      <c r="D39" s="145"/>
      <c r="E39" s="80"/>
      <c r="F39" s="20"/>
      <c r="G39" s="20"/>
    </row>
    <row r="40" spans="1:7" ht="84.75" customHeight="1">
      <c r="A40" s="16" t="s">
        <v>39</v>
      </c>
      <c r="B40" s="17" t="s">
        <v>100</v>
      </c>
      <c r="C40" s="50"/>
      <c r="D40" s="195">
        <f>1.718-0.222+0.0395</f>
        <v>1.5355</v>
      </c>
      <c r="E40" s="82"/>
      <c r="F40" s="35"/>
      <c r="G40" s="241">
        <f t="shared" si="2"/>
        <v>1.5355</v>
      </c>
    </row>
    <row r="41" spans="1:7" ht="181.5" customHeight="1">
      <c r="A41" s="48" t="s">
        <v>23</v>
      </c>
      <c r="B41" s="17" t="s">
        <v>40</v>
      </c>
      <c r="C41" s="6"/>
      <c r="D41" s="191">
        <f>44.708+4.28187</f>
        <v>48.989869999999996</v>
      </c>
      <c r="E41" s="80"/>
      <c r="F41" s="20"/>
      <c r="G41" s="240">
        <f t="shared" si="2"/>
        <v>48.989869999999996</v>
      </c>
    </row>
    <row r="42" spans="1:7" ht="28.5" customHeight="1">
      <c r="A42" s="99" t="s">
        <v>114</v>
      </c>
      <c r="B42" s="101" t="s">
        <v>125</v>
      </c>
      <c r="C42" s="24"/>
      <c r="D42" s="191">
        <f>52.7-1.504+0.0605+33.48506</f>
        <v>84.74155999999999</v>
      </c>
      <c r="E42" s="80"/>
      <c r="F42" s="20"/>
      <c r="G42" s="240">
        <f t="shared" si="2"/>
        <v>84.74155999999999</v>
      </c>
    </row>
    <row r="43" spans="1:7" ht="49.5" customHeight="1">
      <c r="A43" s="16" t="s">
        <v>42</v>
      </c>
      <c r="B43" s="17" t="s">
        <v>41</v>
      </c>
      <c r="C43" s="24"/>
      <c r="D43" s="191">
        <f>153.2+17.1975+23.1+28.14507</f>
        <v>221.64256999999998</v>
      </c>
      <c r="E43" s="80"/>
      <c r="F43" s="20"/>
      <c r="G43" s="240">
        <f t="shared" si="2"/>
        <v>221.64256999999998</v>
      </c>
    </row>
    <row r="44" spans="1:7" ht="127.5" customHeight="1">
      <c r="A44" s="16"/>
      <c r="B44" s="23"/>
      <c r="C44" s="26" t="s">
        <v>43</v>
      </c>
      <c r="D44" s="259">
        <f>D45</f>
        <v>201.10559999999998</v>
      </c>
      <c r="E44" s="80"/>
      <c r="F44" s="236"/>
      <c r="G44" s="260">
        <f t="shared" si="2"/>
        <v>201.10559999999998</v>
      </c>
    </row>
    <row r="45" spans="1:7" ht="27" customHeight="1">
      <c r="A45" s="16" t="s">
        <v>45</v>
      </c>
      <c r="B45" s="74" t="s">
        <v>44</v>
      </c>
      <c r="C45" s="2"/>
      <c r="D45" s="240">
        <f>162.1+32.653+3.852+2.501-0.0004</f>
        <v>201.10559999999998</v>
      </c>
      <c r="E45" s="80"/>
      <c r="F45" s="236"/>
      <c r="G45" s="240">
        <f aca="true" t="shared" si="3" ref="G45:G56">D45+F45</f>
        <v>201.10559999999998</v>
      </c>
    </row>
    <row r="46" spans="1:7" ht="20.25" customHeight="1">
      <c r="A46" s="48"/>
      <c r="B46" s="25" t="s">
        <v>46</v>
      </c>
      <c r="C46" s="1"/>
      <c r="D46" s="260">
        <f>D44+D36+D30+D22+D12</f>
        <v>38603.40060000001</v>
      </c>
      <c r="E46" s="88"/>
      <c r="F46" s="147">
        <f>F44+F36+F30+F22+F12</f>
        <v>0</v>
      </c>
      <c r="G46" s="260">
        <f>D46+F46</f>
        <v>38603.40060000001</v>
      </c>
    </row>
    <row r="47" spans="1:7" ht="18.75" customHeight="1">
      <c r="A47" s="48"/>
      <c r="B47" s="25" t="s">
        <v>47</v>
      </c>
      <c r="C47" s="1"/>
      <c r="D47" s="18"/>
      <c r="E47" s="1"/>
      <c r="F47" s="40"/>
      <c r="G47" s="18"/>
    </row>
    <row r="48" spans="1:7" ht="18.75" customHeight="1">
      <c r="A48" s="138" t="s">
        <v>49</v>
      </c>
      <c r="B48" s="27" t="s">
        <v>48</v>
      </c>
      <c r="C48" s="1"/>
      <c r="D48" s="18"/>
      <c r="E48" s="1"/>
      <c r="F48" s="40"/>
      <c r="G48" s="18"/>
    </row>
    <row r="49" spans="1:7" ht="36.75" customHeight="1">
      <c r="A49" s="28"/>
      <c r="B49" s="32"/>
      <c r="C49" s="103" t="s">
        <v>52</v>
      </c>
      <c r="D49" s="20">
        <f>D50</f>
        <v>17</v>
      </c>
      <c r="E49" s="79"/>
      <c r="F49" s="236"/>
      <c r="G49" s="20">
        <f t="shared" si="3"/>
        <v>17</v>
      </c>
    </row>
    <row r="50" spans="1:7" ht="42.75" customHeight="1">
      <c r="A50" s="28" t="s">
        <v>166</v>
      </c>
      <c r="B50" s="172" t="s">
        <v>167</v>
      </c>
      <c r="C50" s="75" t="s">
        <v>51</v>
      </c>
      <c r="D50" s="220">
        <f>10+3+4</f>
        <v>17</v>
      </c>
      <c r="E50" s="79"/>
      <c r="F50" s="236"/>
      <c r="G50" s="147">
        <f t="shared" si="3"/>
        <v>17</v>
      </c>
    </row>
    <row r="51" spans="1:7" ht="42" customHeight="1">
      <c r="A51" s="48"/>
      <c r="B51" s="134"/>
      <c r="C51" s="103" t="s">
        <v>97</v>
      </c>
      <c r="D51" s="31">
        <f>D52</f>
        <v>18</v>
      </c>
      <c r="E51" s="81"/>
      <c r="F51" s="242"/>
      <c r="G51" s="31">
        <f t="shared" si="3"/>
        <v>18</v>
      </c>
    </row>
    <row r="52" spans="1:7" ht="51">
      <c r="A52" s="48" t="s">
        <v>53</v>
      </c>
      <c r="B52" s="124" t="s">
        <v>188</v>
      </c>
      <c r="C52" s="96" t="s">
        <v>54</v>
      </c>
      <c r="D52" s="147">
        <f>10+3+10-5</f>
        <v>18</v>
      </c>
      <c r="E52" s="80"/>
      <c r="F52" s="236"/>
      <c r="G52" s="147">
        <f t="shared" si="3"/>
        <v>18</v>
      </c>
    </row>
    <row r="53" spans="1:7" ht="51" customHeight="1">
      <c r="A53" s="48"/>
      <c r="B53" s="134"/>
      <c r="C53" s="103" t="s">
        <v>162</v>
      </c>
      <c r="D53" s="34">
        <f>D54</f>
        <v>25.731</v>
      </c>
      <c r="E53" s="81"/>
      <c r="F53" s="243"/>
      <c r="G53" s="31">
        <f t="shared" si="3"/>
        <v>25.731</v>
      </c>
    </row>
    <row r="54" spans="1:7" ht="39" customHeight="1">
      <c r="A54" s="48" t="s">
        <v>55</v>
      </c>
      <c r="B54" s="135" t="s">
        <v>56</v>
      </c>
      <c r="C54" s="125" t="s">
        <v>196</v>
      </c>
      <c r="D54" s="221">
        <f>13+4.3+4.5+3.931</f>
        <v>25.731</v>
      </c>
      <c r="E54" s="80"/>
      <c r="F54" s="244"/>
      <c r="G54" s="147">
        <f>D54+F54</f>
        <v>25.731</v>
      </c>
    </row>
    <row r="55" spans="1:7" ht="24" customHeight="1">
      <c r="A55" s="48"/>
      <c r="B55" s="136"/>
      <c r="C55" s="104" t="s">
        <v>142</v>
      </c>
      <c r="D55" s="33">
        <f>D56</f>
        <v>10</v>
      </c>
      <c r="E55" s="81"/>
      <c r="F55" s="242"/>
      <c r="G55" s="31">
        <f t="shared" si="3"/>
        <v>10</v>
      </c>
    </row>
    <row r="56" spans="1:7" ht="24.75" customHeight="1">
      <c r="A56" s="48" t="s">
        <v>57</v>
      </c>
      <c r="B56" s="136" t="s">
        <v>59</v>
      </c>
      <c r="C56" s="75" t="s">
        <v>143</v>
      </c>
      <c r="D56" s="221">
        <f>3+7</f>
        <v>10</v>
      </c>
      <c r="E56" s="80"/>
      <c r="F56" s="236"/>
      <c r="G56" s="147">
        <f t="shared" si="3"/>
        <v>10</v>
      </c>
    </row>
    <row r="57" spans="1:7" ht="28.5" customHeight="1">
      <c r="A57" s="48"/>
      <c r="B57" s="136"/>
      <c r="C57" s="104" t="s">
        <v>142</v>
      </c>
      <c r="D57" s="31">
        <f>D58</f>
        <v>2.5</v>
      </c>
      <c r="E57" s="81"/>
      <c r="F57" s="242"/>
      <c r="G57" s="31">
        <f aca="true" t="shared" si="4" ref="G57:G69">D57+F57</f>
        <v>2.5</v>
      </c>
    </row>
    <row r="58" spans="1:7" ht="24.75" customHeight="1">
      <c r="A58" s="48" t="s">
        <v>60</v>
      </c>
      <c r="B58" s="136" t="s">
        <v>61</v>
      </c>
      <c r="C58" s="75" t="s">
        <v>58</v>
      </c>
      <c r="D58" s="147">
        <v>2.5</v>
      </c>
      <c r="E58" s="80"/>
      <c r="F58" s="236"/>
      <c r="G58" s="147">
        <f t="shared" si="4"/>
        <v>2.5</v>
      </c>
    </row>
    <row r="59" spans="1:7" ht="25.5">
      <c r="A59" s="48"/>
      <c r="B59" s="137"/>
      <c r="C59" s="104" t="s">
        <v>144</v>
      </c>
      <c r="D59" s="34">
        <f>D60</f>
        <v>97.753</v>
      </c>
      <c r="E59" s="104" t="s">
        <v>144</v>
      </c>
      <c r="F59" s="245">
        <f>F60</f>
        <v>1.25</v>
      </c>
      <c r="G59" s="20">
        <f>D59+F59</f>
        <v>99.003</v>
      </c>
    </row>
    <row r="60" spans="1:7" ht="43.5" customHeight="1">
      <c r="A60" s="48" t="s">
        <v>62</v>
      </c>
      <c r="B60" s="137" t="s">
        <v>63</v>
      </c>
      <c r="C60" s="75" t="s">
        <v>121</v>
      </c>
      <c r="D60" s="222">
        <f>46+14.8-2+5.453+31.5+2</f>
        <v>97.753</v>
      </c>
      <c r="E60" s="75" t="s">
        <v>121</v>
      </c>
      <c r="F60" s="236">
        <f>2-0.75</f>
        <v>1.25</v>
      </c>
      <c r="G60" s="246">
        <f t="shared" si="4"/>
        <v>99.003</v>
      </c>
    </row>
    <row r="61" spans="1:7" ht="51" customHeight="1">
      <c r="A61" s="48"/>
      <c r="B61" s="112"/>
      <c r="C61" s="103" t="s">
        <v>153</v>
      </c>
      <c r="D61" s="72">
        <f>D62</f>
        <v>4</v>
      </c>
      <c r="E61" s="80"/>
      <c r="F61" s="244"/>
      <c r="G61" s="20">
        <f t="shared" si="4"/>
        <v>4</v>
      </c>
    </row>
    <row r="62" spans="1:7" ht="52.5" customHeight="1">
      <c r="A62" s="48" t="s">
        <v>64</v>
      </c>
      <c r="B62" s="112" t="s">
        <v>189</v>
      </c>
      <c r="C62" s="105" t="s">
        <v>145</v>
      </c>
      <c r="D62" s="147">
        <v>4</v>
      </c>
      <c r="E62" s="80"/>
      <c r="F62" s="236"/>
      <c r="G62" s="224">
        <f t="shared" si="4"/>
        <v>4</v>
      </c>
    </row>
    <row r="63" spans="1:7" ht="39.75" customHeight="1">
      <c r="A63" s="116"/>
      <c r="B63" s="112"/>
      <c r="C63" s="103" t="s">
        <v>52</v>
      </c>
      <c r="D63" s="49">
        <f>D64</f>
        <v>53.503</v>
      </c>
      <c r="E63" s="80"/>
      <c r="F63" s="244"/>
      <c r="G63" s="31">
        <f t="shared" si="4"/>
        <v>53.503</v>
      </c>
    </row>
    <row r="64" spans="1:7" ht="36.75" customHeight="1">
      <c r="A64" s="48" t="s">
        <v>139</v>
      </c>
      <c r="B64" s="173" t="s">
        <v>168</v>
      </c>
      <c r="C64" s="11" t="s">
        <v>146</v>
      </c>
      <c r="D64" s="223">
        <f>26+8.8+2.703+16</f>
        <v>53.503</v>
      </c>
      <c r="E64" s="80"/>
      <c r="F64" s="244"/>
      <c r="G64" s="147">
        <f t="shared" si="4"/>
        <v>53.503</v>
      </c>
    </row>
    <row r="65" spans="3:7" ht="41.25" customHeight="1">
      <c r="C65" s="149" t="s">
        <v>155</v>
      </c>
      <c r="D65" s="223">
        <f>D66+315+D69</f>
        <v>315.985</v>
      </c>
      <c r="E65" s="149" t="s">
        <v>155</v>
      </c>
      <c r="F65" s="247">
        <f>F66+F68+F67</f>
        <v>170.5</v>
      </c>
      <c r="G65" s="147">
        <f>D65+F65</f>
        <v>486.485</v>
      </c>
    </row>
    <row r="66" spans="1:7" ht="41.25" customHeight="1">
      <c r="A66" s="48" t="s">
        <v>194</v>
      </c>
      <c r="B66" s="204" t="s">
        <v>195</v>
      </c>
      <c r="C66" s="11"/>
      <c r="D66" s="223"/>
      <c r="E66" s="196" t="s">
        <v>204</v>
      </c>
      <c r="F66" s="247">
        <f>143-68.5</f>
        <v>74.5</v>
      </c>
      <c r="G66" s="147">
        <f t="shared" si="4"/>
        <v>74.5</v>
      </c>
    </row>
    <row r="67" spans="1:7" ht="37.5" customHeight="1">
      <c r="A67" s="29" t="s">
        <v>211</v>
      </c>
      <c r="B67" s="202" t="s">
        <v>212</v>
      </c>
      <c r="C67" s="11"/>
      <c r="D67" s="223"/>
      <c r="E67" s="196" t="s">
        <v>213</v>
      </c>
      <c r="F67" s="248">
        <f>99.07-3.07</f>
        <v>96</v>
      </c>
      <c r="G67" s="147">
        <f t="shared" si="4"/>
        <v>96</v>
      </c>
    </row>
    <row r="68" spans="1:7" ht="68.25" customHeight="1">
      <c r="A68" s="48" t="s">
        <v>205</v>
      </c>
      <c r="B68" s="205" t="s">
        <v>206</v>
      </c>
      <c r="C68" s="203" t="s">
        <v>214</v>
      </c>
      <c r="D68" s="222" t="s">
        <v>215</v>
      </c>
      <c r="E68" s="1"/>
      <c r="F68" s="40"/>
      <c r="G68" s="147" t="s">
        <v>216</v>
      </c>
    </row>
    <row r="69" spans="1:7" ht="53.25" customHeight="1">
      <c r="A69" s="48" t="s">
        <v>207</v>
      </c>
      <c r="B69" s="174" t="s">
        <v>208</v>
      </c>
      <c r="C69" s="196" t="s">
        <v>209</v>
      </c>
      <c r="D69" s="223">
        <v>0.985</v>
      </c>
      <c r="E69" s="1"/>
      <c r="F69" s="249"/>
      <c r="G69" s="147">
        <f t="shared" si="4"/>
        <v>0.985</v>
      </c>
    </row>
    <row r="70" spans="1:7" ht="12.75">
      <c r="A70" s="42"/>
      <c r="B70" s="63" t="s">
        <v>5</v>
      </c>
      <c r="C70" s="74"/>
      <c r="D70" s="49">
        <f>D49+D51+D53+D55+D57+D59+D61+D63+D65</f>
        <v>544.472</v>
      </c>
      <c r="E70" s="131"/>
      <c r="F70" s="49">
        <f>F49+F51+F53+F55+F57+F59+F61+F63+F65</f>
        <v>171.75</v>
      </c>
      <c r="G70" s="35">
        <f>D70+F70</f>
        <v>716.222</v>
      </c>
    </row>
    <row r="71" spans="1:7" ht="23.25" customHeight="1">
      <c r="A71" s="139" t="s">
        <v>66</v>
      </c>
      <c r="B71" s="36" t="s">
        <v>65</v>
      </c>
      <c r="C71" s="37"/>
      <c r="D71" s="30" t="s">
        <v>17</v>
      </c>
      <c r="E71" s="85"/>
      <c r="F71" s="250"/>
      <c r="G71" s="30"/>
    </row>
    <row r="72" spans="1:7" ht="29.25" customHeight="1">
      <c r="A72" s="58"/>
      <c r="B72" s="158"/>
      <c r="C72" s="153" t="s">
        <v>147</v>
      </c>
      <c r="D72" s="20">
        <f>D73</f>
        <v>3</v>
      </c>
      <c r="E72" s="83"/>
      <c r="F72" s="236"/>
      <c r="G72" s="20">
        <f aca="true" t="shared" si="5" ref="G72:G98">D72+F72</f>
        <v>3</v>
      </c>
    </row>
    <row r="73" spans="1:7" ht="44.25" customHeight="1">
      <c r="A73" s="187" t="s">
        <v>71</v>
      </c>
      <c r="B73" s="92" t="s">
        <v>72</v>
      </c>
      <c r="C73" s="75" t="s">
        <v>122</v>
      </c>
      <c r="D73" s="224">
        <v>3</v>
      </c>
      <c r="E73" s="84"/>
      <c r="F73" s="237"/>
      <c r="G73" s="147">
        <f t="shared" si="5"/>
        <v>3</v>
      </c>
    </row>
    <row r="74" spans="1:7" ht="42.75" customHeight="1">
      <c r="A74" s="58"/>
      <c r="B74" s="59"/>
      <c r="C74" s="149" t="s">
        <v>155</v>
      </c>
      <c r="D74" s="20">
        <f>D75</f>
        <v>1087.547</v>
      </c>
      <c r="E74" s="84"/>
      <c r="F74" s="236"/>
      <c r="G74" s="20">
        <f t="shared" si="5"/>
        <v>1087.547</v>
      </c>
    </row>
    <row r="75" spans="1:7" ht="25.5" customHeight="1">
      <c r="A75" s="58" t="s">
        <v>67</v>
      </c>
      <c r="B75" s="59" t="s">
        <v>68</v>
      </c>
      <c r="C75" s="75" t="s">
        <v>163</v>
      </c>
      <c r="D75" s="225">
        <v>1087.547</v>
      </c>
      <c r="E75" s="84"/>
      <c r="F75" s="236"/>
      <c r="G75" s="224">
        <f t="shared" si="5"/>
        <v>1087.547</v>
      </c>
    </row>
    <row r="76" spans="1:7" ht="14.25" customHeight="1">
      <c r="A76" s="58"/>
      <c r="B76" s="117" t="s">
        <v>5</v>
      </c>
      <c r="C76" s="90"/>
      <c r="D76" s="72">
        <f>D72+D74</f>
        <v>1090.547</v>
      </c>
      <c r="E76" s="72"/>
      <c r="F76" s="72"/>
      <c r="G76" s="20">
        <f>G72+G74</f>
        <v>1090.547</v>
      </c>
    </row>
    <row r="77" spans="1:7" ht="25.5" customHeight="1">
      <c r="A77" s="28"/>
      <c r="B77" s="38"/>
      <c r="C77" s="104" t="s">
        <v>158</v>
      </c>
      <c r="D77" s="72">
        <f>D78</f>
        <v>688.929</v>
      </c>
      <c r="E77" s="104" t="s">
        <v>158</v>
      </c>
      <c r="F77" s="251">
        <f>F78</f>
        <v>93.80199999999999</v>
      </c>
      <c r="G77" s="20">
        <f t="shared" si="5"/>
        <v>782.731</v>
      </c>
    </row>
    <row r="78" spans="1:7" ht="26.25" customHeight="1">
      <c r="A78" s="48" t="s">
        <v>69</v>
      </c>
      <c r="B78" s="110" t="s">
        <v>70</v>
      </c>
      <c r="C78" s="75" t="s">
        <v>123</v>
      </c>
      <c r="D78" s="211">
        <f>545.2+3.741+90.198+15+4.79+30</f>
        <v>688.929</v>
      </c>
      <c r="E78" s="183" t="s">
        <v>184</v>
      </c>
      <c r="F78" s="252">
        <f>80+18-4.198</f>
        <v>93.80199999999999</v>
      </c>
      <c r="G78" s="147">
        <f t="shared" si="5"/>
        <v>782.731</v>
      </c>
    </row>
    <row r="79" spans="1:7" ht="25.5" customHeight="1">
      <c r="A79" s="91"/>
      <c r="B79" s="111"/>
      <c r="C79" s="114" t="s">
        <v>159</v>
      </c>
      <c r="D79" s="115">
        <f>D80</f>
        <v>94.691</v>
      </c>
      <c r="E79" s="80"/>
      <c r="F79" s="244"/>
      <c r="G79" s="20">
        <f t="shared" si="5"/>
        <v>94.691</v>
      </c>
    </row>
    <row r="80" spans="1:7" ht="26.25" customHeight="1">
      <c r="A80" s="60" t="s">
        <v>71</v>
      </c>
      <c r="B80" s="61" t="s">
        <v>72</v>
      </c>
      <c r="C80" s="75" t="s">
        <v>124</v>
      </c>
      <c r="D80" s="226">
        <f>37+51.691+6</f>
        <v>94.691</v>
      </c>
      <c r="E80" s="82"/>
      <c r="F80" s="253"/>
      <c r="G80" s="147">
        <f t="shared" si="5"/>
        <v>94.691</v>
      </c>
    </row>
    <row r="81" spans="1:7" ht="39" customHeight="1">
      <c r="A81" s="60"/>
      <c r="B81" s="61"/>
      <c r="C81" s="154" t="s">
        <v>160</v>
      </c>
      <c r="D81" s="62">
        <f>D82+D83</f>
        <v>571.675</v>
      </c>
      <c r="E81" s="106" t="s">
        <v>73</v>
      </c>
      <c r="F81" s="151">
        <f>F83</f>
        <v>35</v>
      </c>
      <c r="G81" s="30">
        <f t="shared" si="5"/>
        <v>606.675</v>
      </c>
    </row>
    <row r="82" spans="1:7" ht="36.75" customHeight="1">
      <c r="A82" s="91" t="s">
        <v>71</v>
      </c>
      <c r="B82" s="92" t="s">
        <v>72</v>
      </c>
      <c r="C82" s="96" t="s">
        <v>95</v>
      </c>
      <c r="D82" s="225">
        <v>325.585</v>
      </c>
      <c r="E82" s="80"/>
      <c r="F82" s="254"/>
      <c r="G82" s="147">
        <f t="shared" si="5"/>
        <v>325.585</v>
      </c>
    </row>
    <row r="83" spans="1:7" ht="27.75" customHeight="1">
      <c r="A83" s="15" t="s">
        <v>67</v>
      </c>
      <c r="B83" s="39" t="s">
        <v>68</v>
      </c>
      <c r="C83" s="75" t="s">
        <v>74</v>
      </c>
      <c r="D83" s="227">
        <v>246.09</v>
      </c>
      <c r="E83" s="75" t="s">
        <v>74</v>
      </c>
      <c r="F83" s="255">
        <v>35</v>
      </c>
      <c r="G83" s="246">
        <f t="shared" si="5"/>
        <v>281.09000000000003</v>
      </c>
    </row>
    <row r="84" spans="1:7" ht="43.5" customHeight="1">
      <c r="A84" s="15"/>
      <c r="B84" s="39"/>
      <c r="C84" s="75"/>
      <c r="D84" s="227"/>
      <c r="E84" s="149" t="s">
        <v>155</v>
      </c>
      <c r="F84" s="150">
        <f>F85+F86</f>
        <v>366.48699999999997</v>
      </c>
      <c r="G84" s="197">
        <f>D84+F84</f>
        <v>366.48699999999997</v>
      </c>
    </row>
    <row r="85" spans="1:7" ht="27.75" customHeight="1">
      <c r="A85" s="15" t="s">
        <v>71</v>
      </c>
      <c r="B85" s="92" t="s">
        <v>72</v>
      </c>
      <c r="C85" s="75"/>
      <c r="D85" s="227"/>
      <c r="E85" s="75" t="s">
        <v>152</v>
      </c>
      <c r="F85" s="255">
        <v>101.279</v>
      </c>
      <c r="G85" s="198">
        <f>D85+F85</f>
        <v>101.279</v>
      </c>
    </row>
    <row r="86" spans="1:7" ht="41.25" customHeight="1">
      <c r="A86" s="15"/>
      <c r="B86" s="92"/>
      <c r="C86" s="75"/>
      <c r="D86" s="227"/>
      <c r="E86" s="75" t="s">
        <v>210</v>
      </c>
      <c r="F86" s="255">
        <f>228+37.208</f>
        <v>265.20799999999997</v>
      </c>
      <c r="G86" s="198">
        <f>D86+F86</f>
        <v>265.20799999999997</v>
      </c>
    </row>
    <row r="87" spans="1:7" ht="13.5">
      <c r="A87" s="48"/>
      <c r="B87" s="122" t="s">
        <v>5</v>
      </c>
      <c r="C87" s="40"/>
      <c r="D87" s="20">
        <f>D72+D77+D79+D81+D74</f>
        <v>2445.842</v>
      </c>
      <c r="E87" s="121"/>
      <c r="F87" s="123">
        <f>F72+F77+F79+F81+F74+F82+F84</f>
        <v>495.289</v>
      </c>
      <c r="G87" s="20">
        <f>D87+F87</f>
        <v>2941.1310000000003</v>
      </c>
    </row>
    <row r="88" spans="1:7" ht="50.25" customHeight="1">
      <c r="A88" s="140" t="s">
        <v>116</v>
      </c>
      <c r="B88" s="43" t="s">
        <v>77</v>
      </c>
      <c r="C88" s="40"/>
      <c r="D88" s="49"/>
      <c r="E88" s="86"/>
      <c r="F88" s="254"/>
      <c r="G88" s="147"/>
    </row>
    <row r="89" spans="1:7" ht="30" customHeight="1">
      <c r="A89" s="48"/>
      <c r="B89" s="156"/>
      <c r="C89" s="97" t="s">
        <v>161</v>
      </c>
      <c r="D89" s="72">
        <f>D98</f>
        <v>251.90874</v>
      </c>
      <c r="E89" s="80"/>
      <c r="F89" s="256"/>
      <c r="G89" s="20">
        <f t="shared" si="5"/>
        <v>251.90874</v>
      </c>
    </row>
    <row r="90" spans="1:7" ht="76.5">
      <c r="A90" s="175" t="s">
        <v>169</v>
      </c>
      <c r="B90" s="174" t="s">
        <v>170</v>
      </c>
      <c r="C90" s="96" t="s">
        <v>134</v>
      </c>
      <c r="D90" s="228">
        <f>100-7.731-22.482</f>
        <v>69.787</v>
      </c>
      <c r="E90" s="82"/>
      <c r="F90" s="253"/>
      <c r="G90" s="147">
        <f t="shared" si="5"/>
        <v>69.787</v>
      </c>
    </row>
    <row r="91" spans="1:7" ht="87" customHeight="1">
      <c r="A91" s="175" t="s">
        <v>171</v>
      </c>
      <c r="B91" s="174" t="s">
        <v>172</v>
      </c>
      <c r="C91" s="96" t="s">
        <v>173</v>
      </c>
      <c r="D91" s="228">
        <f>136.9-36.1-17.332</f>
        <v>83.46800000000002</v>
      </c>
      <c r="E91" s="82"/>
      <c r="F91" s="253"/>
      <c r="G91" s="224">
        <f t="shared" si="5"/>
        <v>83.46800000000002</v>
      </c>
    </row>
    <row r="92" spans="1:7" ht="53.25" customHeight="1">
      <c r="A92" s="116" t="s">
        <v>174</v>
      </c>
      <c r="B92" s="174" t="s">
        <v>187</v>
      </c>
      <c r="C92" s="96" t="s">
        <v>175</v>
      </c>
      <c r="D92" s="147">
        <v>18.6</v>
      </c>
      <c r="E92" s="80"/>
      <c r="F92" s="236"/>
      <c r="G92" s="224">
        <f t="shared" si="5"/>
        <v>18.6</v>
      </c>
    </row>
    <row r="93" spans="1:7" ht="26.25" customHeight="1">
      <c r="A93" s="175" t="s">
        <v>76</v>
      </c>
      <c r="B93" s="65" t="s">
        <v>75</v>
      </c>
      <c r="C93" s="94" t="s">
        <v>132</v>
      </c>
      <c r="D93" s="229">
        <v>47.21174</v>
      </c>
      <c r="E93" s="80"/>
      <c r="F93" s="244"/>
      <c r="G93" s="240">
        <f t="shared" si="5"/>
        <v>47.21174</v>
      </c>
    </row>
    <row r="94" spans="1:7" ht="26.25" customHeight="1">
      <c r="A94" s="175" t="s">
        <v>17</v>
      </c>
      <c r="B94" s="65" t="s">
        <v>17</v>
      </c>
      <c r="C94" s="96" t="s">
        <v>135</v>
      </c>
      <c r="D94" s="223">
        <f>8-2.35</f>
        <v>5.65</v>
      </c>
      <c r="E94" s="80"/>
      <c r="F94" s="244"/>
      <c r="G94" s="147">
        <f t="shared" si="5"/>
        <v>5.65</v>
      </c>
    </row>
    <row r="95" spans="1:7" ht="20.25" customHeight="1">
      <c r="A95" s="175"/>
      <c r="B95" s="200" t="s">
        <v>5</v>
      </c>
      <c r="C95" s="199"/>
      <c r="D95" s="147">
        <f>D93+D94</f>
        <v>52.86174</v>
      </c>
      <c r="E95" s="80"/>
      <c r="F95" s="244"/>
      <c r="G95" s="147">
        <f t="shared" si="5"/>
        <v>52.86174</v>
      </c>
    </row>
    <row r="96" spans="1:7" ht="67.5" customHeight="1">
      <c r="A96" s="15" t="s">
        <v>130</v>
      </c>
      <c r="B96" s="174" t="s">
        <v>186</v>
      </c>
      <c r="C96" s="109" t="s">
        <v>131</v>
      </c>
      <c r="D96" s="230">
        <v>20.2</v>
      </c>
      <c r="E96" s="80"/>
      <c r="F96" s="244"/>
      <c r="G96" s="224">
        <f t="shared" si="5"/>
        <v>20.2</v>
      </c>
    </row>
    <row r="97" spans="1:7" ht="26.25" customHeight="1">
      <c r="A97" s="48" t="s">
        <v>82</v>
      </c>
      <c r="B97" s="69" t="s">
        <v>183</v>
      </c>
      <c r="C97" s="41" t="s">
        <v>81</v>
      </c>
      <c r="D97" s="221">
        <v>6.992</v>
      </c>
      <c r="E97" s="80"/>
      <c r="F97" s="244"/>
      <c r="G97" s="147">
        <f t="shared" si="5"/>
        <v>6.992</v>
      </c>
    </row>
    <row r="98" spans="1:7" ht="12.75">
      <c r="A98" s="48"/>
      <c r="B98" s="70" t="s">
        <v>5</v>
      </c>
      <c r="C98" s="1"/>
      <c r="D98" s="49">
        <f>D90+D91+D92+D95+D96+D97</f>
        <v>251.90874</v>
      </c>
      <c r="E98" s="80"/>
      <c r="F98" s="244"/>
      <c r="G98" s="20">
        <f t="shared" si="5"/>
        <v>251.90874</v>
      </c>
    </row>
    <row r="99" spans="1:7" ht="87" customHeight="1">
      <c r="A99" s="28"/>
      <c r="B99" s="67"/>
      <c r="C99" s="107" t="s">
        <v>154</v>
      </c>
      <c r="D99" s="89">
        <f>D105+D106+D107+D108+D113</f>
        <v>176.591</v>
      </c>
      <c r="E99" s="81"/>
      <c r="F99" s="242"/>
      <c r="G99" s="87">
        <f aca="true" t="shared" si="6" ref="G99:G111">D99+F99</f>
        <v>176.591</v>
      </c>
    </row>
    <row r="100" spans="1:7" ht="38.25" customHeight="1">
      <c r="A100" s="48" t="s">
        <v>78</v>
      </c>
      <c r="B100" s="93" t="s">
        <v>79</v>
      </c>
      <c r="C100" s="94" t="s">
        <v>94</v>
      </c>
      <c r="D100" s="222">
        <f>2.4+2.4</f>
        <v>4.8</v>
      </c>
      <c r="E100" s="81"/>
      <c r="F100" s="242"/>
      <c r="G100" s="257">
        <f t="shared" si="6"/>
        <v>4.8</v>
      </c>
    </row>
    <row r="101" spans="1:7" ht="65.25" customHeight="1">
      <c r="A101" s="15"/>
      <c r="B101" s="119"/>
      <c r="C101" s="13" t="s">
        <v>136</v>
      </c>
      <c r="D101" s="222">
        <v>17.4</v>
      </c>
      <c r="E101" s="81"/>
      <c r="F101" s="242"/>
      <c r="G101" s="257">
        <f t="shared" si="6"/>
        <v>17.4</v>
      </c>
    </row>
    <row r="102" spans="1:7" ht="65.25" customHeight="1">
      <c r="A102" s="15"/>
      <c r="B102" s="119"/>
      <c r="C102" s="13" t="s">
        <v>137</v>
      </c>
      <c r="D102" s="222">
        <v>19.2</v>
      </c>
      <c r="E102" s="81"/>
      <c r="F102" s="242"/>
      <c r="G102" s="257">
        <f t="shared" si="6"/>
        <v>19.2</v>
      </c>
    </row>
    <row r="103" spans="1:7" ht="32.25" customHeight="1">
      <c r="A103" s="15"/>
      <c r="B103" s="68"/>
      <c r="C103" s="120" t="s">
        <v>138</v>
      </c>
      <c r="D103" s="221">
        <f>1.2+4</f>
        <v>5.2</v>
      </c>
      <c r="E103" s="80"/>
      <c r="F103" s="236"/>
      <c r="G103" s="258">
        <f t="shared" si="6"/>
        <v>5.2</v>
      </c>
    </row>
    <row r="104" spans="1:7" ht="1.5" customHeight="1" hidden="1">
      <c r="A104" s="15"/>
      <c r="B104" s="108"/>
      <c r="C104" s="107"/>
      <c r="D104" s="34"/>
      <c r="E104" s="81"/>
      <c r="F104" s="245"/>
      <c r="G104" s="258">
        <f t="shared" si="6"/>
        <v>0</v>
      </c>
    </row>
    <row r="105" spans="1:7" ht="15" customHeight="1">
      <c r="A105" s="15"/>
      <c r="B105" s="185" t="s">
        <v>5</v>
      </c>
      <c r="C105" s="188"/>
      <c r="D105" s="222">
        <f>SUM(D100:D104)</f>
        <v>46.6</v>
      </c>
      <c r="E105" s="81"/>
      <c r="F105" s="245"/>
      <c r="G105" s="258">
        <f t="shared" si="6"/>
        <v>46.6</v>
      </c>
    </row>
    <row r="106" spans="1:7" ht="34.5" customHeight="1">
      <c r="A106" s="48" t="s">
        <v>82</v>
      </c>
      <c r="B106" s="69" t="s">
        <v>183</v>
      </c>
      <c r="C106" s="41" t="s">
        <v>80</v>
      </c>
      <c r="D106" s="231">
        <v>25.591</v>
      </c>
      <c r="E106" s="81"/>
      <c r="F106" s="245"/>
      <c r="G106" s="220">
        <f t="shared" si="6"/>
        <v>25.591</v>
      </c>
    </row>
    <row r="107" spans="1:7" ht="60.75" customHeight="1">
      <c r="A107" s="15" t="s">
        <v>130</v>
      </c>
      <c r="B107" s="174" t="s">
        <v>186</v>
      </c>
      <c r="C107" s="157" t="s">
        <v>131</v>
      </c>
      <c r="D107" s="222">
        <v>20.2</v>
      </c>
      <c r="E107" s="81"/>
      <c r="F107" s="245"/>
      <c r="G107" s="147">
        <f t="shared" si="6"/>
        <v>20.2</v>
      </c>
    </row>
    <row r="108" spans="1:7" ht="78.75" customHeight="1">
      <c r="A108" s="29" t="s">
        <v>169</v>
      </c>
      <c r="B108" s="174" t="s">
        <v>170</v>
      </c>
      <c r="C108" s="96" t="s">
        <v>134</v>
      </c>
      <c r="D108" s="221">
        <f>50-12.5</f>
        <v>37.5</v>
      </c>
      <c r="E108" s="81"/>
      <c r="F108" s="245"/>
      <c r="G108" s="147">
        <f t="shared" si="6"/>
        <v>37.5</v>
      </c>
    </row>
    <row r="109" spans="1:7" ht="35.25" customHeight="1">
      <c r="A109" s="29" t="s">
        <v>76</v>
      </c>
      <c r="B109" s="65" t="s">
        <v>75</v>
      </c>
      <c r="C109" s="96" t="s">
        <v>133</v>
      </c>
      <c r="D109" s="230">
        <v>3</v>
      </c>
      <c r="E109" s="81"/>
      <c r="F109" s="245"/>
      <c r="G109" s="147">
        <f t="shared" si="6"/>
        <v>3</v>
      </c>
    </row>
    <row r="110" spans="1:7" ht="30" customHeight="1">
      <c r="A110" s="29"/>
      <c r="B110" s="65"/>
      <c r="C110" s="186" t="s">
        <v>190</v>
      </c>
      <c r="D110" s="230">
        <v>3.6</v>
      </c>
      <c r="E110" s="81"/>
      <c r="F110" s="245"/>
      <c r="G110" s="147">
        <f t="shared" si="6"/>
        <v>3.6</v>
      </c>
    </row>
    <row r="111" spans="1:7" ht="30.75" customHeight="1">
      <c r="A111" s="29"/>
      <c r="B111" s="65"/>
      <c r="C111" s="189" t="s">
        <v>191</v>
      </c>
      <c r="D111" s="230">
        <v>5.1</v>
      </c>
      <c r="E111" s="81"/>
      <c r="F111" s="245"/>
      <c r="G111" s="147">
        <f t="shared" si="6"/>
        <v>5.1</v>
      </c>
    </row>
    <row r="112" spans="1:7" ht="24.75" customHeight="1">
      <c r="A112" s="29"/>
      <c r="B112" s="66"/>
      <c r="C112" s="155" t="s">
        <v>132</v>
      </c>
      <c r="D112" s="231">
        <v>35</v>
      </c>
      <c r="E112" s="80"/>
      <c r="F112" s="256"/>
      <c r="G112" s="246">
        <f>D112+F112</f>
        <v>35</v>
      </c>
    </row>
    <row r="113" spans="1:7" ht="20.25" customHeight="1">
      <c r="A113" s="29"/>
      <c r="B113" s="184" t="s">
        <v>181</v>
      </c>
      <c r="C113" s="155"/>
      <c r="D113" s="231">
        <f>SUM(D109:D112)</f>
        <v>46.7</v>
      </c>
      <c r="E113" s="85"/>
      <c r="F113" s="243"/>
      <c r="G113" s="246">
        <f>D96+F113</f>
        <v>20.2</v>
      </c>
    </row>
    <row r="114" spans="1:7" ht="12.75">
      <c r="A114" s="48"/>
      <c r="B114" s="64" t="s">
        <v>50</v>
      </c>
      <c r="C114" s="1"/>
      <c r="D114" s="20">
        <f>D89+D99</f>
        <v>428.49974</v>
      </c>
      <c r="E114" s="80"/>
      <c r="F114" s="244"/>
      <c r="G114" s="20">
        <f>D114+F114</f>
        <v>428.49974</v>
      </c>
    </row>
    <row r="115" spans="1:7" ht="34.5" customHeight="1">
      <c r="A115" s="141" t="s">
        <v>140</v>
      </c>
      <c r="B115" s="44" t="s">
        <v>83</v>
      </c>
      <c r="C115" s="2"/>
      <c r="D115" s="35"/>
      <c r="E115" s="82"/>
      <c r="F115" s="237"/>
      <c r="G115" s="35"/>
    </row>
    <row r="116" spans="3:7" ht="39.75" customHeight="1">
      <c r="C116" s="149" t="s">
        <v>155</v>
      </c>
      <c r="D116" s="72">
        <f>D117+D118</f>
        <v>268.429</v>
      </c>
      <c r="E116" s="80"/>
      <c r="F116" s="244"/>
      <c r="G116" s="20">
        <f>D116+F116</f>
        <v>268.429</v>
      </c>
    </row>
    <row r="117" spans="1:7" ht="19.5" customHeight="1">
      <c r="A117" s="48" t="s">
        <v>84</v>
      </c>
      <c r="B117" s="95" t="s">
        <v>85</v>
      </c>
      <c r="C117" s="45" t="s">
        <v>86</v>
      </c>
      <c r="D117" s="221">
        <f>119+32.9+105.5-1.314-3-30+35</f>
        <v>258.08599999999996</v>
      </c>
      <c r="E117" s="82"/>
      <c r="F117" s="253"/>
      <c r="G117" s="221">
        <f>D117+F117</f>
        <v>258.08599999999996</v>
      </c>
    </row>
    <row r="118" spans="1:7" ht="42.75" customHeight="1">
      <c r="A118" s="15" t="s">
        <v>201</v>
      </c>
      <c r="B118" s="201" t="s">
        <v>202</v>
      </c>
      <c r="C118" s="45" t="s">
        <v>203</v>
      </c>
      <c r="D118" s="221">
        <v>10.343</v>
      </c>
      <c r="E118" s="82"/>
      <c r="F118" s="253"/>
      <c r="G118" s="221">
        <f>D118+F118</f>
        <v>10.343</v>
      </c>
    </row>
    <row r="119" spans="1:7" ht="19.5" customHeight="1">
      <c r="A119" s="48"/>
      <c r="B119" s="70" t="s">
        <v>5</v>
      </c>
      <c r="C119" s="71"/>
      <c r="D119" s="20">
        <f>D116</f>
        <v>268.429</v>
      </c>
      <c r="E119" s="80"/>
      <c r="F119" s="244"/>
      <c r="G119" s="20">
        <f>D119+F119</f>
        <v>268.429</v>
      </c>
    </row>
    <row r="120" spans="1:7" ht="20.25" customHeight="1">
      <c r="A120" s="141" t="s">
        <v>141</v>
      </c>
      <c r="B120" s="43" t="s">
        <v>87</v>
      </c>
      <c r="C120" s="1"/>
      <c r="D120" s="20"/>
      <c r="E120" s="80"/>
      <c r="F120" s="236"/>
      <c r="G120" s="20"/>
    </row>
    <row r="121" spans="1:7" ht="67.5" customHeight="1">
      <c r="A121" s="48"/>
      <c r="B121" s="46"/>
      <c r="C121" s="152" t="s">
        <v>148</v>
      </c>
      <c r="D121" s="34">
        <f>D122</f>
        <v>79.205</v>
      </c>
      <c r="E121" s="81"/>
      <c r="F121" s="245"/>
      <c r="G121" s="31">
        <f aca="true" t="shared" si="7" ref="G121:G137">D121+F121</f>
        <v>79.205</v>
      </c>
    </row>
    <row r="122" spans="1:7" ht="41.25" customHeight="1">
      <c r="A122" s="48" t="s">
        <v>88</v>
      </c>
      <c r="B122" s="46" t="s">
        <v>89</v>
      </c>
      <c r="C122" s="17" t="s">
        <v>149</v>
      </c>
      <c r="D122" s="223">
        <f>38+12.8+5.705+21.5+1.2</f>
        <v>79.205</v>
      </c>
      <c r="E122" s="80"/>
      <c r="F122" s="244"/>
      <c r="G122" s="147">
        <f t="shared" si="7"/>
        <v>79.205</v>
      </c>
    </row>
    <row r="123" spans="1:7" ht="68.25" customHeight="1">
      <c r="A123" s="28"/>
      <c r="B123" s="47"/>
      <c r="C123" s="152" t="s">
        <v>151</v>
      </c>
      <c r="D123" s="34">
        <f>D124</f>
        <v>68.8</v>
      </c>
      <c r="E123" s="81"/>
      <c r="F123" s="245"/>
      <c r="G123" s="31">
        <f t="shared" si="7"/>
        <v>68.8</v>
      </c>
    </row>
    <row r="124" spans="1:7" ht="35.25" customHeight="1">
      <c r="A124" s="28" t="s">
        <v>90</v>
      </c>
      <c r="B124" s="47" t="s">
        <v>182</v>
      </c>
      <c r="C124" s="17" t="s">
        <v>150</v>
      </c>
      <c r="D124" s="221">
        <f>36+6+30-3.2</f>
        <v>68.8</v>
      </c>
      <c r="E124" s="88"/>
      <c r="F124" s="244"/>
      <c r="G124" s="147">
        <f t="shared" si="7"/>
        <v>68.8</v>
      </c>
    </row>
    <row r="125" spans="1:7" ht="21" customHeight="1">
      <c r="A125" s="16"/>
      <c r="B125" s="73" t="s">
        <v>5</v>
      </c>
      <c r="C125" s="17"/>
      <c r="D125" s="76">
        <f>D121+D123</f>
        <v>148.005</v>
      </c>
      <c r="E125" s="20"/>
      <c r="F125" s="76"/>
      <c r="G125" s="31">
        <f t="shared" si="7"/>
        <v>148.005</v>
      </c>
    </row>
    <row r="126" spans="1:7" ht="30" customHeight="1">
      <c r="A126" s="141" t="s">
        <v>176</v>
      </c>
      <c r="B126" s="73" t="s">
        <v>177</v>
      </c>
      <c r="C126" s="176"/>
      <c r="D126" s="76"/>
      <c r="E126" s="35"/>
      <c r="F126" s="76"/>
      <c r="G126" s="31"/>
    </row>
    <row r="127" spans="1:7" ht="40.5" customHeight="1">
      <c r="A127" s="140"/>
      <c r="B127" s="73"/>
      <c r="C127" s="17"/>
      <c r="D127" s="76"/>
      <c r="E127" s="177" t="s">
        <v>185</v>
      </c>
      <c r="F127" s="232">
        <f>F128</f>
        <v>40</v>
      </c>
      <c r="G127" s="232">
        <f>G128</f>
        <v>40</v>
      </c>
    </row>
    <row r="128" spans="1:7" ht="33.75" customHeight="1">
      <c r="A128" s="16" t="s">
        <v>192</v>
      </c>
      <c r="B128" s="178" t="s">
        <v>193</v>
      </c>
      <c r="C128" s="176"/>
      <c r="D128" s="76"/>
      <c r="E128" s="179" t="s">
        <v>178</v>
      </c>
      <c r="F128" s="232">
        <v>40</v>
      </c>
      <c r="G128" s="145">
        <f t="shared" si="7"/>
        <v>40</v>
      </c>
    </row>
    <row r="129" spans="1:7" ht="38.25" customHeight="1">
      <c r="A129" s="16"/>
      <c r="B129" s="73"/>
      <c r="C129" s="176"/>
      <c r="D129" s="76"/>
      <c r="E129" s="177" t="s">
        <v>179</v>
      </c>
      <c r="F129" s="232">
        <f>F130</f>
        <v>18.303</v>
      </c>
      <c r="G129" s="145">
        <f>G130</f>
        <v>18.303</v>
      </c>
    </row>
    <row r="130" spans="1:7" ht="33" customHeight="1">
      <c r="A130" s="16" t="s">
        <v>192</v>
      </c>
      <c r="B130" s="178" t="s">
        <v>193</v>
      </c>
      <c r="C130" s="176"/>
      <c r="D130" s="76"/>
      <c r="E130" s="179" t="s">
        <v>180</v>
      </c>
      <c r="F130" s="232">
        <v>18.303</v>
      </c>
      <c r="G130" s="145">
        <f t="shared" si="7"/>
        <v>18.303</v>
      </c>
    </row>
    <row r="131" spans="1:7" ht="42.75" customHeight="1">
      <c r="A131" s="48"/>
      <c r="B131" s="178"/>
      <c r="C131" s="177" t="s">
        <v>185</v>
      </c>
      <c r="D131" s="76">
        <f>D132</f>
        <v>25</v>
      </c>
      <c r="E131" s="179"/>
      <c r="F131" s="232"/>
      <c r="G131" s="145">
        <f t="shared" si="7"/>
        <v>25</v>
      </c>
    </row>
    <row r="132" spans="1:7" ht="114" customHeight="1">
      <c r="A132" s="48" t="s">
        <v>217</v>
      </c>
      <c r="B132" s="194" t="s">
        <v>218</v>
      </c>
      <c r="C132" s="194" t="s">
        <v>219</v>
      </c>
      <c r="D132" s="228">
        <v>25</v>
      </c>
      <c r="E132" s="179"/>
      <c r="F132" s="232"/>
      <c r="G132" s="145">
        <f t="shared" si="7"/>
        <v>25</v>
      </c>
    </row>
    <row r="133" spans="1:7" ht="45" customHeight="1">
      <c r="A133" s="16" t="s">
        <v>17</v>
      </c>
      <c r="B133" s="178"/>
      <c r="C133" s="192" t="s">
        <v>198</v>
      </c>
      <c r="D133" s="76">
        <v>30</v>
      </c>
      <c r="E133" s="179"/>
      <c r="F133" s="232"/>
      <c r="G133" s="145">
        <f t="shared" si="7"/>
        <v>30</v>
      </c>
    </row>
    <row r="134" spans="1:7" ht="132" customHeight="1">
      <c r="A134" s="16" t="s">
        <v>197</v>
      </c>
      <c r="B134" s="193" t="s">
        <v>199</v>
      </c>
      <c r="C134" s="194" t="s">
        <v>200</v>
      </c>
      <c r="D134" s="228">
        <v>30</v>
      </c>
      <c r="E134" s="179"/>
      <c r="F134" s="232"/>
      <c r="G134" s="145">
        <f t="shared" si="7"/>
        <v>30</v>
      </c>
    </row>
    <row r="135" spans="1:7" ht="17.25" customHeight="1">
      <c r="A135" s="16"/>
      <c r="B135" s="180" t="s">
        <v>181</v>
      </c>
      <c r="C135" s="176"/>
      <c r="D135" s="76">
        <f>D133+D131</f>
        <v>55</v>
      </c>
      <c r="E135" s="179"/>
      <c r="F135" s="232">
        <f>F127+F129</f>
        <v>58.303</v>
      </c>
      <c r="G135" s="145">
        <f>G127+G129+G133</f>
        <v>88.303</v>
      </c>
    </row>
    <row r="136" spans="1:7" ht="19.5" customHeight="1">
      <c r="A136" s="16"/>
      <c r="B136" s="51" t="s">
        <v>91</v>
      </c>
      <c r="C136" s="50"/>
      <c r="D136" s="208">
        <f>D70+D87+D114+D119+D125+D135</f>
        <v>3890.2477400000007</v>
      </c>
      <c r="E136" s="181"/>
      <c r="F136" s="181">
        <f>F70+F87+F114+F119+F125+F135</f>
        <v>725.342</v>
      </c>
      <c r="G136" s="209">
        <f>D136+F136</f>
        <v>4615.58974</v>
      </c>
    </row>
    <row r="137" spans="1:7" ht="21.75" customHeight="1">
      <c r="A137" s="42"/>
      <c r="B137" s="128" t="s">
        <v>50</v>
      </c>
      <c r="C137" s="6"/>
      <c r="D137" s="209">
        <f>D136+D46</f>
        <v>42493.64834000001</v>
      </c>
      <c r="E137" s="182"/>
      <c r="F137" s="22">
        <f>F136+F46</f>
        <v>725.342</v>
      </c>
      <c r="G137" s="209">
        <f t="shared" si="7"/>
        <v>43218.990340000004</v>
      </c>
    </row>
    <row r="140" spans="1:7" ht="12.75">
      <c r="A140" s="266" t="s">
        <v>127</v>
      </c>
      <c r="B140" s="266"/>
      <c r="C140" s="266"/>
      <c r="D140" s="126"/>
      <c r="E140" s="126"/>
      <c r="F140" s="126"/>
      <c r="G140" s="126"/>
    </row>
    <row r="141" spans="1:7" ht="15">
      <c r="A141" s="266"/>
      <c r="B141" s="266"/>
      <c r="C141" s="266"/>
      <c r="D141" s="126"/>
      <c r="E141" s="52"/>
      <c r="F141" s="126" t="s">
        <v>129</v>
      </c>
      <c r="G141" s="126"/>
    </row>
    <row r="142" spans="1:7" ht="14.25">
      <c r="A142" s="127" t="s">
        <v>128</v>
      </c>
      <c r="B142" s="127"/>
      <c r="C142" s="126"/>
      <c r="D142" s="126"/>
      <c r="E142" s="126"/>
      <c r="F142" s="126"/>
      <c r="G142" s="126"/>
    </row>
  </sheetData>
  <sheetProtection/>
  <mergeCells count="15">
    <mergeCell ref="I7:I10"/>
    <mergeCell ref="B6:B7"/>
    <mergeCell ref="B8:B9"/>
    <mergeCell ref="G6:G7"/>
    <mergeCell ref="G8:G9"/>
    <mergeCell ref="C6:D7"/>
    <mergeCell ref="E6:F7"/>
    <mergeCell ref="C8:C9"/>
    <mergeCell ref="D8:D9"/>
    <mergeCell ref="E8:E9"/>
    <mergeCell ref="F8:F9"/>
    <mergeCell ref="B4:F4"/>
    <mergeCell ref="A6:A7"/>
    <mergeCell ref="A8:A9"/>
    <mergeCell ref="A140:C141"/>
  </mergeCells>
  <printOptions/>
  <pageMargins left="0.75" right="0.75" top="1" bottom="1" header="0.5" footer="0.5"/>
  <pageSetup horizontalDpi="600" verticalDpi="600" orientation="landscape" paperSize="9" scale="70" r:id="rId1"/>
  <rowBreaks count="6" manualBreakCount="6">
    <brk id="20" max="6" man="1"/>
    <brk id="27" max="6" man="1"/>
    <brk id="38" max="6" man="1"/>
    <brk id="49" max="6" man="1"/>
    <brk id="64" max="6" man="1"/>
    <brk id="8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2011-12-30T12:58:20Z</cp:lastPrinted>
  <dcterms:created xsi:type="dcterms:W3CDTF">2009-12-17T12:30:57Z</dcterms:created>
  <dcterms:modified xsi:type="dcterms:W3CDTF">2012-01-05T06:39:23Z</dcterms:modified>
  <cp:category/>
  <cp:version/>
  <cp:contentType/>
  <cp:contentStatus/>
</cp:coreProperties>
</file>