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'Лист1'!$A$1:$I$116</definedName>
  </definedNames>
  <calcPr fullCalcOnLoad="1"/>
</workbook>
</file>

<file path=xl/sharedStrings.xml><?xml version="1.0" encoding="utf-8"?>
<sst xmlns="http://schemas.openxmlformats.org/spreadsheetml/2006/main" count="322" uniqueCount="251">
  <si>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</si>
  <si>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</si>
  <si>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</si>
  <si>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</si>
  <si>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</si>
  <si>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</si>
  <si>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</si>
  <si>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</si>
  <si>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</si>
  <si>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</si>
  <si>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</si>
  <si>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</si>
  <si>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</si>
  <si>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</si>
  <si>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</si>
  <si>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</si>
  <si>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</si>
  <si>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</si>
  <si>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</si>
  <si>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</si>
  <si>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</si>
  <si>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</si>
  <si>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</si>
  <si>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</si>
  <si>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</si>
  <si>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</si>
  <si>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</si>
  <si>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</si>
  <si>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</si>
  <si>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</si>
  <si>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</si>
  <si>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</si>
  <si>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Разом: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</si>
  <si>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</si>
  <si>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</si>
  <si>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</si>
  <si>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</si>
  <si>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</si>
  <si>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</si>
  <si>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</si>
  <si>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</si>
  <si>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</si>
  <si>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</si>
  <si>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</si>
  <si>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</si>
  <si>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</si>
  <si>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</si>
  <si>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</si>
  <si>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</si>
  <si>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</si>
  <si>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</si>
  <si>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</si>
  <si>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</si>
  <si>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</si>
  <si>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</si>
  <si>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</si>
  <si>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</si>
  <si>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</si>
  <si>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</si>
  <si>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</si>
  <si>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</si>
  <si>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</si>
  <si>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</si>
  <si>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</si>
  <si>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</si>
  <si>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</si>
  <si>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</si>
  <si>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</si>
  <si>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</si>
  <si>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</si>
  <si>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</si>
  <si>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</si>
  <si>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</si>
  <si>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</si>
  <si>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</si>
  <si>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</si>
  <si>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</si>
  <si>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</si>
  <si>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</si>
  <si>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</si>
  <si>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</si>
  <si>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</si>
  <si>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</si>
  <si>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</si>
  <si>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</si>
  <si>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</si>
  <si>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</si>
  <si>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</si>
  <si>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</si>
  <si>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</si>
  <si>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</si>
  <si>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</si>
  <si>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</si>
  <si>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</si>
  <si>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</si>
  <si>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</si>
  <si>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</si>
  <si>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</si>
  <si>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</si>
  <si>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</si>
  <si>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</si>
  <si>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</si>
  <si>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</si>
  <si>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</si>
  <si>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</si>
  <si>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</si>
  <si>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</si>
  <si>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</si>
  <si>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</si>
  <si>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</si>
  <si>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</si>
  <si>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</si>
  <si>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</si>
  <si>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</si>
  <si>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</si>
  <si>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</si>
  <si>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</si>
  <si>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</si>
  <si>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</si>
  <si>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</si>
  <si>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</si>
  <si>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надання одноразової матеріальної допомоги інвалідам АТО, членам сімей загиблих, померлих та пропавших безвісті учасникам війни</t>
  </si>
  <si>
    <t xml:space="preserve">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</si>
  <si>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>Інші видатки</t>
  </si>
  <si>
    <t>0318602</t>
  </si>
  <si>
    <t>8602</t>
  </si>
  <si>
    <t>висвітлення діяльності органів виконавчої влади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</si>
  <si>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0100000</t>
  </si>
  <si>
    <t>Районна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</si>
  <si>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</si>
  <si>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</si>
  <si>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</si>
  <si>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районної ради</t>
  </si>
  <si>
    <t>1513500</t>
  </si>
  <si>
    <t>3500</t>
  </si>
  <si>
    <t>1513501</t>
  </si>
  <si>
    <t>3501</t>
  </si>
  <si>
    <t>Фінансова підтримка Баштанської районної організації Товариства Червоного Хреста (заробітна плата медичній сестрі)</t>
  </si>
  <si>
    <t>надання фінансової підтримки Баштанській районній організації Товариства Червоного Хреста (заробітна плата медичній сестрі)</t>
  </si>
  <si>
    <t>2410000</t>
  </si>
  <si>
    <t>2417213</t>
  </si>
  <si>
    <t>7213</t>
  </si>
  <si>
    <t>0830</t>
  </si>
  <si>
    <t xml:space="preserve">видання книги "Завжди в бойовому строю", автор Білик Б.І.(40 екземплярів) для проведення уроків мужності і пам"яті загиблих в АТО </t>
  </si>
  <si>
    <t>0316310</t>
  </si>
  <si>
    <t>6310</t>
  </si>
  <si>
    <t>0490</t>
  </si>
  <si>
    <t>Реалізація заходів щодо інвестиційного розвитку території</t>
  </si>
  <si>
    <t>0317830</t>
  </si>
  <si>
    <t>7830</t>
  </si>
  <si>
    <t>0380</t>
  </si>
  <si>
    <t>Заходи та роботи з мобілізаційної підготовки місцевого значення</t>
  </si>
  <si>
    <t>Комплексна програма сприяння оборонній та мобілізаційній готовності Баштанського району 2017-2020 роки</t>
  </si>
  <si>
    <t xml:space="preserve">Програма «Молодь Баштанщина» </t>
  </si>
  <si>
    <t xml:space="preserve"> перевезення призовників до обласного збірного пункту</t>
  </si>
  <si>
    <t>1013140</t>
  </si>
  <si>
    <t>3140</t>
  </si>
  <si>
    <t>Заходи державної політики з питань молоді</t>
  </si>
  <si>
    <t>Соціальна комплексна програма підтримки сім"ї та дітей, забезпечення рівних прав та можливостей жінок і чоловіків у Баштансткому районі на 2017-2021 роки</t>
  </si>
  <si>
    <t>1511060</t>
  </si>
  <si>
    <t>1060</t>
  </si>
  <si>
    <t>0910</t>
  </si>
  <si>
    <r>
      <t>Забезпечення належних умов для виховання та розвитку дітей-сиріт і дітей, позбавлених батьківського піклування, в дитячих будинках ( у т.ч. сімейного типу, прийомних сім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ях)</t>
    </r>
  </si>
  <si>
    <t>надання грошової допомоги будинку сімейного типу Єрмолових ( для придбання меблів та побутової техніки)</t>
  </si>
  <si>
    <t xml:space="preserve">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</si>
  <si>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 xml:space="preserve">Заходи на виконання районної Програми збереження архівних фондів </t>
  </si>
  <si>
    <t>6300</t>
  </si>
  <si>
    <t>Будівництво</t>
  </si>
  <si>
    <t>висвітлення діяльності органів місцевого самоврядування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</si>
  <si>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забезпечення оповіщення військовозобовязаних та доставки мобілізованих до пункту збору</t>
  </si>
  <si>
    <t>Додаток 5</t>
  </si>
  <si>
    <t>на проведення реконструкції двоповерхового нежитлового будинку по вул. Спеціалістів, буд.3(під квартири лікарям ЦРЛ)</t>
  </si>
  <si>
    <t>Сектор культури райдержадміністрації</t>
  </si>
  <si>
    <t>Підтримка книговидання</t>
  </si>
  <si>
    <t xml:space="preserve">Програма підтримки вітчизняного книговидання, книгорозповсюдження та популяризації української книги у Баштанському районі на 2017-2021 роки </t>
  </si>
  <si>
    <t>В.о. начальника фінансового управління райдержадміністрації</t>
  </si>
  <si>
    <t>Уточнений перелік місцевих (регіональних) програм, які фінансуватимуться за рахунок коштів  районного бюджету Баштанського району у 2017 році</t>
  </si>
  <si>
    <t>Програма соціально-економічного розвитку Баштанського району на 2015-2017 роки</t>
  </si>
  <si>
    <t>0316650</t>
  </si>
  <si>
    <t>6650</t>
  </si>
  <si>
    <t>0456</t>
  </si>
  <si>
    <t>Утримання та розвиток інфраструктури доріг</t>
  </si>
  <si>
    <t>О.О.Луценко</t>
  </si>
  <si>
    <t>1513034</t>
  </si>
  <si>
    <t>3034</t>
  </si>
  <si>
    <t>1070</t>
  </si>
  <si>
    <t>Надання пільг окремим категоріям громадян з оплати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</si>
  <si>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</si>
  <si>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</si>
  <si>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</si>
  <si>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</si>
  <si>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</si>
  <si>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 xml:space="preserve">поточний ремонт квартири лікарів за адресою вул..Ювілейна, 101 </t>
  </si>
  <si>
    <t>0312010</t>
  </si>
  <si>
    <t>2010</t>
  </si>
  <si>
    <t>0731</t>
  </si>
  <si>
    <t>Багатопрофільна стаціонарна медична допомога населенню</t>
  </si>
  <si>
    <t>Програма розвитку автомобільних доріг загального користування Баштанського району Миколаївської області на 2016-2018 роки</t>
  </si>
  <si>
    <t xml:space="preserve">забезпечення доставки резервістів на збори, а також повернення їх до місця дислокації військового комісаріату </t>
  </si>
  <si>
    <t xml:space="preserve">забезпечення перевезення військовозобов»язаних, призначених до підрозділів територіальної оборони до місць проведення навчальних стрільб </t>
  </si>
  <si>
    <t>забезпечення оснащенням військовозобовязаних та мобілізованих)</t>
  </si>
  <si>
    <t>1222</t>
  </si>
  <si>
    <t>Фінансування заходів для участі учнів у Всеукраїнських змаганнях</t>
  </si>
  <si>
    <t>заходи для участі учнів у Всеукраїнських змаганнях («Старти надії», «Олімпійське лелеченя» та інші)-</t>
  </si>
  <si>
    <t>2414090</t>
  </si>
  <si>
    <t>4090</t>
  </si>
  <si>
    <t>0828</t>
  </si>
  <si>
    <t>Палаци і Будинки культури, клуби та інші заклади    клубного типу</t>
  </si>
  <si>
    <t xml:space="preserve">"Програма розвитку культури у Баштанському районі на 2017-2018 роки" </t>
  </si>
  <si>
    <t xml:space="preserve">на ремонт з експлуатаційного утримання автомобільних доріг загального користування місцевого значення </t>
  </si>
  <si>
    <t xml:space="preserve">Комплексної програми профілактики злочинності та вдосконалення системи захисту конституційних прав і свобод громадян у Баштанському районі на 2017-2021 роки 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</si>
  <si>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</si>
  <si>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</si>
  <si>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</si>
  <si>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</si>
  <si>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для 7 державної пожежно-рятувальної частина ГУ ДСНС у Миколаївській області на придбання пожежно-технічного озброєння пожежних рукавів (25 штук) </t>
  </si>
  <si>
    <t xml:space="preserve"> участь театральних колективів та окремих виконавців районного Будинку культури у Всеукраїнських фестивалях-конкурсах театрального мистецтва, гумору та сатири який відбудється у м.Очаків</t>
  </si>
  <si>
    <t>участь в Міжнародному дитячому фестивалі-конкурсі «Інтер Кітен Фест» у м.Кітен (Болгарія) зразкового дитячого хореографічного колективу «Славія»  Баштанського районного Будинку культури,</t>
  </si>
  <si>
    <t xml:space="preserve"> реалізація заходів передбачених програмою, фінансова підтримка Баштанської районної організації ВФСТ "Колос" АПК України  </t>
  </si>
  <si>
    <t>1011090</t>
  </si>
  <si>
    <t>0960</t>
  </si>
  <si>
    <t>Надання позашкільної освіти позашкільними закладами освіти, заходи із позашкільної роботи з  дітьми</t>
  </si>
  <si>
    <t>Районна Цільова соціальна програма розвитку освіти Баштанського району на 2016-2017 роки</t>
  </si>
  <si>
    <t>забезпечення участі дітей у обласному зльоті - зманні юних туристів - краєзнавців в урочищі Мар"ївське Баштанського району</t>
  </si>
  <si>
    <t xml:space="preserve">молодіжні масові видовищні та спортивні заходи приурочені:Дню захисту дітей, Дню молоді </t>
  </si>
  <si>
    <t xml:space="preserve">на поліпшення матеріано-технічного забезпечення дільничних офіцерів поліції ( на придбання автозапчастин для службового транспорту) </t>
  </si>
  <si>
    <t>1013143</t>
  </si>
  <si>
    <t>3143</t>
  </si>
  <si>
    <t>Інші заходи та заклади молодіжної політики</t>
  </si>
  <si>
    <t xml:space="preserve">на матеріально-технічне забезпечення райдержадміністрації та її структурних підрозділів </t>
  </si>
  <si>
    <t>Фінансове управління райдержадміністрації</t>
  </si>
  <si>
    <t>7610000</t>
  </si>
  <si>
    <t>7618800</t>
  </si>
  <si>
    <t>8800</t>
  </si>
  <si>
    <t>Інші субвенції</t>
  </si>
  <si>
    <t>7618801</t>
  </si>
  <si>
    <t>8801</t>
  </si>
  <si>
    <t>в тому числі, за рахунок субвенції з районного бюджету Баштанського району обласному бюджету для надання фінансової підтримки з відновлення аеропортної діяльності КП «Миколаївський міжнародний аеропорт»</t>
  </si>
  <si>
    <t>надання фінансової підтримки з відновлення аеропортної діяльності КП «Миколаївський міжнародний аеропорт»</t>
  </si>
  <si>
    <t xml:space="preserve">Програма  забезпечення виконання Баштанською районною державною адміністрацією делегованих їй районних повноважень на 2017-2018 роки </t>
  </si>
  <si>
    <t>на придбання житла для молодих спеціалістів (лікарів)</t>
  </si>
  <si>
    <t>навчання 3-х лікарів на курсах ендоскопічної лапароскопії</t>
  </si>
  <si>
    <t>0318800</t>
  </si>
  <si>
    <r>
      <t>субвенція з районного бюджету Баштанського району о</t>
    </r>
    <r>
      <rPr>
        <sz val="16"/>
        <color indexed="8"/>
        <rFont val="Times New Roman"/>
        <family val="1"/>
      </rPr>
      <t xml:space="preserve">бласному бюджету </t>
    </r>
    <r>
      <rPr>
        <sz val="16"/>
        <rFont val="Times New Roman"/>
        <family val="1"/>
      </rPr>
      <t xml:space="preserve">на співфінансування інвестиційних програм і проектів регіонального розвитку, що можуть реалізуватися у 2017 році за рахунок коштів державного фонду регіонального розвитку, в тому числі: корпус центру дитячої реабілітації та корпус хоспісу Баштанської центральної районної лікарні по вул.Ювілейній, 3, м.Баштанка – реконструкція з добудовою під хоспіс </t>
    </r>
  </si>
  <si>
    <t xml:space="preserve">на поповнення матеріального резерву </t>
  </si>
  <si>
    <t>на поліпшення матеріально-технічного забезпечення Баштанської місцевої прокуратури (на придбання комп’ютерної техніки)</t>
  </si>
  <si>
    <t>0317420</t>
  </si>
  <si>
    <t>7420</t>
  </si>
  <si>
    <t>Програма стабілізації та соціально-економічного розвитку територій</t>
  </si>
  <si>
    <t>виплатити премію почесним громадянам району 2 чол.– 6400 грн, премія ім..Хамчича – найкращім сільгоспвиробникам на конкурсній основі – 3200 грн</t>
  </si>
  <si>
    <t xml:space="preserve">12.10.2017 № 5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</si>
</sst>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8"/>
      <name val="Times New Roman Cyr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11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justify"/>
    </xf>
    <xf numFmtId="0" fontId="0" fillId="0" borderId="13" xfId="0" applyBorder="1" applyAlignment="1">
      <alignment/>
    </xf>
    <xf numFmtId="49" fontId="12" fillId="0" borderId="17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>
      <alignment vertical="top"/>
    </xf>
    <xf numFmtId="0" fontId="13" fillId="0" borderId="12" xfId="0" applyFont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>
      <alignment horizontal="center" vertical="justify" wrapText="1"/>
    </xf>
    <xf numFmtId="0" fontId="15" fillId="0" borderId="13" xfId="0" applyFont="1" applyBorder="1" applyAlignment="1">
      <alignment/>
    </xf>
    <xf numFmtId="0" fontId="13" fillId="0" borderId="12" xfId="0" applyFont="1" applyFill="1" applyBorder="1" applyAlignment="1" applyProtection="1">
      <alignment horizontal="left" vertical="justify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vertical="top"/>
    </xf>
    <xf numFmtId="49" fontId="12" fillId="0" borderId="22" xfId="0" applyNumberFormat="1" applyFont="1" applyFill="1" applyBorder="1" applyAlignment="1">
      <alignment horizontal="center" vertical="top" wrapText="1"/>
    </xf>
    <xf numFmtId="184" fontId="12" fillId="0" borderId="1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184" fontId="16" fillId="0" borderId="10" xfId="0" applyNumberFormat="1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vertical="top" wrapText="1"/>
    </xf>
    <xf numFmtId="0" fontId="7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4" fontId="16" fillId="0" borderId="11" xfId="0" applyNumberFormat="1" applyFont="1" applyBorder="1" applyAlignment="1">
      <alignment horizontal="center" vertical="center" wrapText="1"/>
    </xf>
    <xf numFmtId="184" fontId="16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right" vertical="top" wrapText="1"/>
    </xf>
    <xf numFmtId="0" fontId="20" fillId="0" borderId="0" xfId="0" applyFont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vertical="top"/>
    </xf>
    <xf numFmtId="0" fontId="16" fillId="0" borderId="11" xfId="0" applyFont="1" applyFill="1" applyBorder="1" applyAlignment="1">
      <alignment horizontal="justify" vertical="top" wrapText="1"/>
    </xf>
    <xf numFmtId="184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justify" vertical="top" wrapText="1"/>
    </xf>
    <xf numFmtId="0" fontId="13" fillId="0" borderId="15" xfId="0" applyFont="1" applyBorder="1" applyAlignment="1" applyProtection="1">
      <alignment horizontal="left" wrapText="1"/>
      <protection locked="0"/>
    </xf>
    <xf numFmtId="49" fontId="12" fillId="0" borderId="23" xfId="0" applyNumberFormat="1" applyFont="1" applyBorder="1" applyAlignment="1">
      <alignment vertical="top"/>
    </xf>
    <xf numFmtId="0" fontId="12" fillId="0" borderId="24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49" fontId="12" fillId="0" borderId="10" xfId="0" applyNumberFormat="1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justify" vertical="top" wrapText="1"/>
    </xf>
    <xf numFmtId="184" fontId="12" fillId="0" borderId="13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4" fontId="12" fillId="0" borderId="12" xfId="0" applyNumberFormat="1" applyFont="1" applyBorder="1" applyAlignment="1">
      <alignment horizontal="center"/>
    </xf>
    <xf numFmtId="184" fontId="16" fillId="0" borderId="11" xfId="0" applyNumberFormat="1" applyFont="1" applyBorder="1" applyAlignment="1">
      <alignment vertical="top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justify"/>
    </xf>
    <xf numFmtId="184" fontId="16" fillId="0" borderId="15" xfId="0" applyNumberFormat="1" applyFont="1" applyBorder="1" applyAlignment="1">
      <alignment horizontal="center" vertical="justify"/>
    </xf>
    <xf numFmtId="184" fontId="6" fillId="0" borderId="16" xfId="0" applyNumberFormat="1" applyFont="1" applyBorder="1" applyAlignment="1">
      <alignment vertical="top" wrapText="1"/>
    </xf>
    <xf numFmtId="184" fontId="6" fillId="0" borderId="11" xfId="0" applyNumberFormat="1" applyFont="1" applyBorder="1" applyAlignment="1">
      <alignment horizontal="center" vertical="justify"/>
    </xf>
    <xf numFmtId="49" fontId="12" fillId="0" borderId="16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49" fontId="12" fillId="0" borderId="16" xfId="0" applyNumberFormat="1" applyFont="1" applyBorder="1" applyAlignment="1">
      <alignment vertical="top"/>
    </xf>
    <xf numFmtId="49" fontId="12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11" xfId="0" applyNumberFormat="1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>
      <alignment vertical="justify"/>
    </xf>
    <xf numFmtId="49" fontId="12" fillId="0" borderId="24" xfId="0" applyNumberFormat="1" applyFont="1" applyBorder="1" applyAlignment="1">
      <alignment vertical="justify"/>
    </xf>
    <xf numFmtId="49" fontId="12" fillId="0" borderId="2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right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justify" vertical="top"/>
    </xf>
    <xf numFmtId="184" fontId="16" fillId="0" borderId="13" xfId="0" applyNumberFormat="1" applyFont="1" applyBorder="1" applyAlignment="1">
      <alignment horizontal="center" vertical="justify"/>
    </xf>
    <xf numFmtId="184" fontId="12" fillId="0" borderId="13" xfId="0" applyNumberFormat="1" applyFont="1" applyBorder="1" applyAlignment="1">
      <alignment/>
    </xf>
    <xf numFmtId="49" fontId="12" fillId="0" borderId="1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18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/>
    </xf>
    <xf numFmtId="0" fontId="12" fillId="0" borderId="16" xfId="0" applyFont="1" applyBorder="1" applyAlignment="1">
      <alignment vertical="top" wrapText="1"/>
    </xf>
    <xf numFmtId="184" fontId="12" fillId="0" borderId="15" xfId="0" applyNumberFormat="1" applyFont="1" applyBorder="1" applyAlignment="1">
      <alignment horizontal="center" vertical="justify"/>
    </xf>
    <xf numFmtId="49" fontId="12" fillId="0" borderId="19" xfId="0" applyNumberFormat="1" applyFont="1" applyBorder="1" applyAlignment="1">
      <alignment vertical="top"/>
    </xf>
    <xf numFmtId="49" fontId="12" fillId="0" borderId="15" xfId="0" applyNumberFormat="1" applyFont="1" applyFill="1" applyBorder="1" applyAlignment="1">
      <alignment horizontal="center" vertical="justify" wrapText="1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184" fontId="12" fillId="0" borderId="15" xfId="0" applyNumberFormat="1" applyFont="1" applyBorder="1" applyAlignment="1">
      <alignment horizontal="center" vertical="top"/>
    </xf>
    <xf numFmtId="184" fontId="12" fillId="0" borderId="15" xfId="0" applyNumberFormat="1" applyFont="1" applyBorder="1" applyAlignment="1">
      <alignment vertical="top"/>
    </xf>
    <xf numFmtId="0" fontId="16" fillId="0" borderId="11" xfId="0" applyFont="1" applyFill="1" applyBorder="1" applyAlignment="1">
      <alignment horizontal="justify" vertical="top"/>
    </xf>
    <xf numFmtId="0" fontId="5" fillId="0" borderId="14" xfId="0" applyFont="1" applyFill="1" applyBorder="1" applyAlignment="1">
      <alignment horizontal="justify" vertical="top" wrapText="1"/>
    </xf>
    <xf numFmtId="184" fontId="15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23" fillId="0" borderId="12" xfId="0" applyFont="1" applyBorder="1" applyAlignment="1" applyProtection="1">
      <alignment horizontal="left" vertical="top" wrapText="1"/>
      <protection locked="0"/>
    </xf>
    <xf numFmtId="184" fontId="12" fillId="0" borderId="13" xfId="0" applyNumberFormat="1" applyFont="1" applyBorder="1" applyAlignment="1">
      <alignment horizontal="center" vertical="top"/>
    </xf>
    <xf numFmtId="187" fontId="12" fillId="0" borderId="11" xfId="0" applyNumberFormat="1" applyFont="1" applyBorder="1" applyAlignment="1">
      <alignment horizontal="center" vertical="justify"/>
    </xf>
    <xf numFmtId="187" fontId="19" fillId="0" borderId="11" xfId="0" applyNumberFormat="1" applyFont="1" applyBorder="1" applyAlignment="1">
      <alignment vertical="top"/>
    </xf>
    <xf numFmtId="187" fontId="16" fillId="0" borderId="11" xfId="0" applyNumberFormat="1" applyFont="1" applyFill="1" applyBorder="1" applyAlignment="1">
      <alignment horizontal="center" vertical="justify"/>
    </xf>
    <xf numFmtId="187" fontId="12" fillId="0" borderId="11" xfId="0" applyNumberFormat="1" applyFont="1" applyBorder="1" applyAlignment="1">
      <alignment vertical="top"/>
    </xf>
    <xf numFmtId="187" fontId="16" fillId="0" borderId="11" xfId="0" applyNumberFormat="1" applyFont="1" applyBorder="1" applyAlignment="1">
      <alignment horizontal="center" vertical="justify"/>
    </xf>
    <xf numFmtId="49" fontId="16" fillId="0" borderId="19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wrapText="1"/>
    </xf>
    <xf numFmtId="0" fontId="16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49" fontId="12" fillId="0" borderId="14" xfId="0" applyNumberFormat="1" applyFont="1" applyBorder="1" applyAlignment="1">
      <alignment vertical="justify"/>
    </xf>
    <xf numFmtId="49" fontId="12" fillId="0" borderId="12" xfId="0" applyNumberFormat="1" applyFont="1" applyBorder="1" applyAlignment="1">
      <alignment vertical="justify"/>
    </xf>
    <xf numFmtId="49" fontId="12" fillId="0" borderId="15" xfId="0" applyNumberFormat="1" applyFont="1" applyBorder="1" applyAlignment="1">
      <alignment vertical="justify"/>
    </xf>
    <xf numFmtId="0" fontId="13" fillId="0" borderId="12" xfId="0" applyNumberFormat="1" applyFont="1" applyBorder="1" applyAlignment="1" applyProtection="1">
      <alignment horizontal="left" vertical="top" wrapText="1"/>
      <protection locked="0"/>
    </xf>
    <xf numFmtId="49" fontId="25" fillId="0" borderId="11" xfId="0" applyNumberFormat="1" applyFont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justify" wrapText="1"/>
    </xf>
    <xf numFmtId="0" fontId="13" fillId="0" borderId="15" xfId="0" applyFont="1" applyBorder="1" applyAlignment="1" applyProtection="1">
      <alignment horizontal="left" vertical="top" wrapText="1"/>
      <protection locked="0"/>
    </xf>
    <xf numFmtId="49" fontId="12" fillId="0" borderId="24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49" fontId="25" fillId="0" borderId="14" xfId="0" applyNumberFormat="1" applyFont="1" applyBorder="1" applyAlignment="1">
      <alignment vertical="top"/>
    </xf>
    <xf numFmtId="0" fontId="26" fillId="0" borderId="16" xfId="0" applyFont="1" applyBorder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tabSelected="1" view="pageBreakPreview" zoomScale="50" zoomScaleNormal="50" zoomScaleSheetLayoutView="50" zoomScalePageLayoutView="25" workbookViewId="0" topLeftCell="A1">
      <selection activeCell="I5" sqref="I5"/>
    </sheetView>
  </sheetViews>
  <sheetFormatPr defaultColWidth="9.00390625" defaultRowHeight="12.75"/>
  <cols>
    <col min="1" max="1" width="6.00390625" style="0" customWidth="1"/>
    <col min="2" max="2" width="15.375" style="0" customWidth="1"/>
    <col min="3" max="3" width="9.00390625" style="0" customWidth="1"/>
    <col min="4" max="4" width="12.75390625" style="0" customWidth="1"/>
    <col min="5" max="5" width="54.375" style="0" customWidth="1"/>
    <col min="6" max="6" width="92.625" style="0" customWidth="1"/>
    <col min="7" max="7" width="20.625" style="0" customWidth="1"/>
    <col min="8" max="8" width="17.75390625" style="0" customWidth="1"/>
    <col min="9" max="9" width="19.00390625" style="0" customWidth="1"/>
    <col min="11" max="11" width="19.25390625" style="0" customWidth="1"/>
  </cols>
  <sheetData>
    <row r="1" spans="8:9" ht="27.75" customHeight="1">
      <c r="H1" s="4" t="s">
        <v>170</v>
      </c>
      <c r="I1" s="3"/>
    </row>
    <row r="2" spans="8:9" ht="20.25" customHeight="1">
      <c r="H2" s="4" t="s">
        <v>119</v>
      </c>
      <c r="I2" s="3"/>
    </row>
    <row r="3" spans="8:9" ht="18.75">
      <c r="H3" s="4" t="s">
        <v>250</v>
      </c>
      <c r="I3" s="3"/>
    </row>
    <row r="4" spans="8:9" ht="18.75">
      <c r="H4" s="4"/>
      <c r="I4" s="3"/>
    </row>
    <row r="5" spans="8:9" ht="18.75">
      <c r="H5" s="4"/>
      <c r="I5" s="3"/>
    </row>
    <row r="6" spans="3:9" ht="75" customHeight="1">
      <c r="C6" s="15"/>
      <c r="D6" s="15"/>
      <c r="E6" s="216" t="s">
        <v>176</v>
      </c>
      <c r="F6" s="216"/>
      <c r="G6" s="216"/>
      <c r="H6" s="216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221" t="s">
        <v>41</v>
      </c>
      <c r="C8" s="219" t="s">
        <v>39</v>
      </c>
      <c r="D8" s="225" t="s">
        <v>40</v>
      </c>
      <c r="E8" s="217" t="s">
        <v>59</v>
      </c>
      <c r="F8" s="217" t="s">
        <v>19</v>
      </c>
      <c r="G8" s="217" t="s">
        <v>0</v>
      </c>
      <c r="H8" s="217" t="s">
        <v>1</v>
      </c>
      <c r="I8" s="217" t="s">
        <v>20</v>
      </c>
      <c r="K8" s="224"/>
    </row>
    <row r="9" spans="2:11" ht="133.5" customHeight="1">
      <c r="B9" s="222"/>
      <c r="C9" s="220"/>
      <c r="D9" s="226"/>
      <c r="E9" s="218"/>
      <c r="F9" s="218"/>
      <c r="G9" s="218"/>
      <c r="H9" s="218"/>
      <c r="I9" s="218"/>
      <c r="K9" s="224"/>
    </row>
    <row r="10" spans="2:11" ht="57" customHeight="1">
      <c r="B10" s="100" t="s">
        <v>127</v>
      </c>
      <c r="C10" s="93"/>
      <c r="D10" s="101"/>
      <c r="E10" s="107" t="s">
        <v>128</v>
      </c>
      <c r="F10" s="102"/>
      <c r="G10" s="107"/>
      <c r="H10" s="107"/>
      <c r="I10" s="103"/>
      <c r="K10" s="90"/>
    </row>
    <row r="11" spans="2:11" ht="91.5" customHeight="1">
      <c r="B11" s="114"/>
      <c r="C11" s="6"/>
      <c r="D11" s="115"/>
      <c r="E11" s="6"/>
      <c r="F11" s="111" t="s">
        <v>122</v>
      </c>
      <c r="G11" s="116">
        <f>G12</f>
        <v>20</v>
      </c>
      <c r="H11" s="116"/>
      <c r="I11" s="117">
        <f>I12</f>
        <v>20</v>
      </c>
      <c r="K11" s="90"/>
    </row>
    <row r="12" spans="2:11" ht="93" customHeight="1">
      <c r="B12" s="104" t="s">
        <v>129</v>
      </c>
      <c r="C12" s="78" t="s">
        <v>130</v>
      </c>
      <c r="D12" s="105" t="s">
        <v>131</v>
      </c>
      <c r="E12" s="110" t="s">
        <v>132</v>
      </c>
      <c r="F12" s="113" t="s">
        <v>168</v>
      </c>
      <c r="G12" s="109">
        <v>20</v>
      </c>
      <c r="H12" s="109"/>
      <c r="I12" s="106">
        <f>G12</f>
        <v>20</v>
      </c>
      <c r="K12" s="90"/>
    </row>
    <row r="13" spans="2:11" ht="55.5" customHeight="1">
      <c r="B13" s="112"/>
      <c r="C13" s="118"/>
      <c r="D13" s="98"/>
      <c r="E13" s="34" t="s">
        <v>32</v>
      </c>
      <c r="F13" s="99"/>
      <c r="G13" s="108">
        <f>G11</f>
        <v>20</v>
      </c>
      <c r="H13" s="108"/>
      <c r="I13" s="108">
        <f>I11</f>
        <v>20</v>
      </c>
      <c r="K13" s="90"/>
    </row>
    <row r="14" spans="2:9" ht="29.25" customHeight="1">
      <c r="B14" s="9" t="s">
        <v>79</v>
      </c>
      <c r="C14" s="16"/>
      <c r="D14" s="16"/>
      <c r="E14" s="17" t="s">
        <v>23</v>
      </c>
      <c r="F14" s="18"/>
      <c r="G14" s="19"/>
      <c r="H14" s="18"/>
      <c r="I14" s="19"/>
    </row>
    <row r="15" spans="2:9" ht="89.25" customHeight="1">
      <c r="B15" s="93"/>
      <c r="C15" s="196"/>
      <c r="D15" s="198"/>
      <c r="E15" s="197"/>
      <c r="F15" s="199" t="s">
        <v>239</v>
      </c>
      <c r="G15" s="19">
        <f>G16</f>
        <v>60</v>
      </c>
      <c r="H15" s="18"/>
      <c r="I15" s="19">
        <f>G15+H15</f>
        <v>60</v>
      </c>
    </row>
    <row r="16" spans="2:9" ht="78.75" customHeight="1">
      <c r="B16" s="9" t="s">
        <v>211</v>
      </c>
      <c r="C16" s="145" t="s">
        <v>212</v>
      </c>
      <c r="D16" s="80" t="s">
        <v>213</v>
      </c>
      <c r="E16" s="176" t="s">
        <v>214</v>
      </c>
      <c r="F16" s="176" t="s">
        <v>229</v>
      </c>
      <c r="G16" s="200">
        <v>60</v>
      </c>
      <c r="H16" s="18"/>
      <c r="I16" s="200">
        <f>G16</f>
        <v>60</v>
      </c>
    </row>
    <row r="17" spans="2:9" ht="50.25" customHeight="1">
      <c r="B17" s="88"/>
      <c r="C17" s="15"/>
      <c r="D17" s="96"/>
      <c r="E17" s="15"/>
      <c r="F17" s="185" t="s">
        <v>56</v>
      </c>
      <c r="G17" s="21">
        <f>G18</f>
        <v>234</v>
      </c>
      <c r="H17" s="22"/>
      <c r="I17" s="23">
        <f>G17+H17</f>
        <v>234</v>
      </c>
    </row>
    <row r="18" spans="2:9" ht="54.75" customHeight="1">
      <c r="B18" s="11" t="s">
        <v>42</v>
      </c>
      <c r="C18" s="10" t="s">
        <v>43</v>
      </c>
      <c r="D18" s="80" t="s">
        <v>24</v>
      </c>
      <c r="E18" s="25" t="s">
        <v>5</v>
      </c>
      <c r="F18" s="26"/>
      <c r="G18" s="27">
        <f>G19</f>
        <v>234</v>
      </c>
      <c r="H18" s="22"/>
      <c r="I18" s="27">
        <f>G18+H18</f>
        <v>234</v>
      </c>
    </row>
    <row r="19" spans="2:9" ht="68.25" customHeight="1">
      <c r="B19" s="9" t="s">
        <v>83</v>
      </c>
      <c r="C19" s="9" t="s">
        <v>84</v>
      </c>
      <c r="D19" s="69" t="s">
        <v>24</v>
      </c>
      <c r="E19" s="29" t="s">
        <v>165</v>
      </c>
      <c r="F19" s="30" t="s">
        <v>13</v>
      </c>
      <c r="G19" s="27">
        <v>234</v>
      </c>
      <c r="H19" s="22"/>
      <c r="I19" s="27">
        <f>G19+H19</f>
        <v>234</v>
      </c>
    </row>
    <row r="20" spans="2:9" ht="68.25" customHeight="1">
      <c r="B20" s="93"/>
      <c r="C20" s="91"/>
      <c r="D20" s="95"/>
      <c r="E20" s="92"/>
      <c r="F20" s="28" t="s">
        <v>122</v>
      </c>
      <c r="G20" s="27">
        <f>G21</f>
        <v>20</v>
      </c>
      <c r="H20" s="27"/>
      <c r="I20" s="27">
        <f>I21</f>
        <v>20</v>
      </c>
    </row>
    <row r="21" spans="2:9" ht="47.25" customHeight="1">
      <c r="B21" s="9" t="s">
        <v>42</v>
      </c>
      <c r="C21" s="9" t="s">
        <v>43</v>
      </c>
      <c r="D21" s="95" t="s">
        <v>24</v>
      </c>
      <c r="E21" s="94" t="s">
        <v>123</v>
      </c>
      <c r="F21" s="28"/>
      <c r="G21" s="27">
        <f>G22</f>
        <v>20</v>
      </c>
      <c r="H21" s="27"/>
      <c r="I21" s="27">
        <f>I22</f>
        <v>20</v>
      </c>
    </row>
    <row r="22" spans="2:9" ht="137.25" customHeight="1">
      <c r="B22" s="78" t="s">
        <v>124</v>
      </c>
      <c r="C22" s="9" t="s">
        <v>125</v>
      </c>
      <c r="D22" s="95" t="s">
        <v>24</v>
      </c>
      <c r="E22" s="97" t="s">
        <v>164</v>
      </c>
      <c r="F22" s="30" t="s">
        <v>126</v>
      </c>
      <c r="G22" s="27">
        <v>20</v>
      </c>
      <c r="H22" s="22"/>
      <c r="I22" s="27">
        <f>G22</f>
        <v>20</v>
      </c>
    </row>
    <row r="23" spans="2:9" ht="57.75" customHeight="1">
      <c r="B23" s="6"/>
      <c r="C23" s="15"/>
      <c r="D23" s="96"/>
      <c r="E23" s="15"/>
      <c r="F23" s="28" t="s">
        <v>21</v>
      </c>
      <c r="G23" s="23">
        <f>G24+G30+G26</f>
        <v>261.24</v>
      </c>
      <c r="H23" s="139">
        <f>H28+H29</f>
        <v>864</v>
      </c>
      <c r="I23" s="23">
        <f>G23+H23</f>
        <v>1125.24</v>
      </c>
    </row>
    <row r="24" spans="2:9" ht="53.25" customHeight="1">
      <c r="B24" s="9" t="s">
        <v>109</v>
      </c>
      <c r="C24" s="9" t="s">
        <v>51</v>
      </c>
      <c r="D24" s="68" t="s">
        <v>25</v>
      </c>
      <c r="E24" s="51" t="s">
        <v>6</v>
      </c>
      <c r="F24" s="30"/>
      <c r="G24" s="27">
        <f>G25</f>
        <v>56.54</v>
      </c>
      <c r="H24" s="22"/>
      <c r="I24" s="27">
        <f>G24+H24</f>
        <v>56.54</v>
      </c>
    </row>
    <row r="25" spans="2:9" ht="81.75" customHeight="1">
      <c r="B25" s="207" t="s">
        <v>44</v>
      </c>
      <c r="C25" s="207" t="s">
        <v>45</v>
      </c>
      <c r="D25" s="119" t="s">
        <v>25</v>
      </c>
      <c r="E25" s="12" t="s">
        <v>82</v>
      </c>
      <c r="F25" s="30" t="s">
        <v>22</v>
      </c>
      <c r="G25" s="27">
        <v>56.54</v>
      </c>
      <c r="H25" s="22"/>
      <c r="I25" s="27">
        <f>G25+H25</f>
        <v>56.54</v>
      </c>
    </row>
    <row r="26" spans="2:9" ht="81.75" customHeight="1">
      <c r="B26" s="74" t="s">
        <v>193</v>
      </c>
      <c r="C26" s="9" t="s">
        <v>194</v>
      </c>
      <c r="D26" s="41" t="s">
        <v>195</v>
      </c>
      <c r="E26" s="208" t="s">
        <v>196</v>
      </c>
      <c r="F26" s="30" t="s">
        <v>241</v>
      </c>
      <c r="G26" s="27">
        <v>36</v>
      </c>
      <c r="H26" s="22"/>
      <c r="I26" s="27">
        <f>G26+H26</f>
        <v>36</v>
      </c>
    </row>
    <row r="27" spans="2:9" ht="45.75" customHeight="1">
      <c r="B27" s="74" t="s">
        <v>144</v>
      </c>
      <c r="C27" s="9" t="s">
        <v>166</v>
      </c>
      <c r="D27" s="125"/>
      <c r="E27" s="45" t="s">
        <v>167</v>
      </c>
      <c r="F27" s="30"/>
      <c r="G27" s="27"/>
      <c r="H27" s="38">
        <f>H28</f>
        <v>37.2</v>
      </c>
      <c r="I27" s="27">
        <f>H27</f>
        <v>37.2</v>
      </c>
    </row>
    <row r="28" spans="2:9" ht="81.75" customHeight="1">
      <c r="B28" s="153" t="s">
        <v>144</v>
      </c>
      <c r="C28" s="154" t="s">
        <v>145</v>
      </c>
      <c r="D28" s="69" t="s">
        <v>146</v>
      </c>
      <c r="E28" s="50" t="s">
        <v>147</v>
      </c>
      <c r="F28" s="30" t="s">
        <v>171</v>
      </c>
      <c r="G28" s="27"/>
      <c r="H28" s="38">
        <v>37.2</v>
      </c>
      <c r="I28" s="27">
        <f>H28</f>
        <v>37.2</v>
      </c>
    </row>
    <row r="29" spans="2:9" ht="39.75" customHeight="1">
      <c r="B29" s="205"/>
      <c r="C29" s="206"/>
      <c r="D29" s="125"/>
      <c r="E29" s="50"/>
      <c r="F29" s="204" t="s">
        <v>240</v>
      </c>
      <c r="G29" s="27"/>
      <c r="H29" s="38">
        <v>826.8</v>
      </c>
      <c r="I29" s="27">
        <f>H29</f>
        <v>826.8</v>
      </c>
    </row>
    <row r="30" spans="2:9" ht="44.25" customHeight="1">
      <c r="B30" s="74" t="s">
        <v>193</v>
      </c>
      <c r="C30" s="9" t="s">
        <v>194</v>
      </c>
      <c r="D30" s="150" t="s">
        <v>195</v>
      </c>
      <c r="E30" s="152" t="s">
        <v>196</v>
      </c>
      <c r="F30" s="50" t="s">
        <v>192</v>
      </c>
      <c r="G30" s="27">
        <v>168.7</v>
      </c>
      <c r="H30" s="38"/>
      <c r="I30" s="27">
        <f>G30</f>
        <v>168.7</v>
      </c>
    </row>
    <row r="31" spans="2:9" ht="53.25" customHeight="1">
      <c r="B31" s="6"/>
      <c r="C31" s="31"/>
      <c r="D31" s="24"/>
      <c r="E31" s="29"/>
      <c r="F31" s="28" t="s">
        <v>33</v>
      </c>
      <c r="G31" s="23">
        <f>G33</f>
        <v>10</v>
      </c>
      <c r="H31" s="22"/>
      <c r="I31" s="23">
        <f aca="true" t="shared" si="0" ref="I31:I38">G31+H31</f>
        <v>10</v>
      </c>
    </row>
    <row r="32" spans="2:9" ht="53.25" customHeight="1">
      <c r="B32" s="9" t="s">
        <v>85</v>
      </c>
      <c r="C32" s="8" t="s">
        <v>86</v>
      </c>
      <c r="D32" s="58"/>
      <c r="E32" s="51" t="s">
        <v>87</v>
      </c>
      <c r="F32" s="28"/>
      <c r="G32" s="23">
        <f>G33</f>
        <v>10</v>
      </c>
      <c r="H32" s="22"/>
      <c r="I32" s="23">
        <f t="shared" si="0"/>
        <v>10</v>
      </c>
    </row>
    <row r="33" spans="2:9" ht="105.75" customHeight="1">
      <c r="B33" s="11" t="s">
        <v>46</v>
      </c>
      <c r="C33" s="10" t="s">
        <v>47</v>
      </c>
      <c r="D33" s="80" t="s">
        <v>34</v>
      </c>
      <c r="E33" s="12" t="s">
        <v>62</v>
      </c>
      <c r="F33" s="30" t="s">
        <v>57</v>
      </c>
      <c r="G33" s="27">
        <v>10</v>
      </c>
      <c r="H33" s="22"/>
      <c r="I33" s="27">
        <f t="shared" si="0"/>
        <v>10</v>
      </c>
    </row>
    <row r="34" spans="2:9" ht="53.25" customHeight="1">
      <c r="B34" s="6"/>
      <c r="C34" s="31"/>
      <c r="D34" s="24"/>
      <c r="E34" s="29"/>
      <c r="F34" s="28" t="s">
        <v>35</v>
      </c>
      <c r="G34" s="23">
        <f>G35+G38</f>
        <v>110.5</v>
      </c>
      <c r="H34" s="22"/>
      <c r="I34" s="23">
        <f t="shared" si="0"/>
        <v>110.5</v>
      </c>
    </row>
    <row r="35" spans="2:9" ht="75.75" customHeight="1">
      <c r="B35" s="9" t="s">
        <v>88</v>
      </c>
      <c r="C35" s="9" t="s">
        <v>89</v>
      </c>
      <c r="D35" s="70"/>
      <c r="E35" s="71" t="s">
        <v>90</v>
      </c>
      <c r="F35" s="28"/>
      <c r="G35" s="23">
        <f>G36+G37</f>
        <v>77.5</v>
      </c>
      <c r="H35" s="22"/>
      <c r="I35" s="23">
        <f t="shared" si="0"/>
        <v>77.5</v>
      </c>
    </row>
    <row r="36" spans="2:9" ht="77.25" customHeight="1">
      <c r="B36" s="93" t="s">
        <v>48</v>
      </c>
      <c r="C36" s="8" t="s">
        <v>49</v>
      </c>
      <c r="D36" s="80" t="s">
        <v>36</v>
      </c>
      <c r="E36" s="32" t="s">
        <v>37</v>
      </c>
      <c r="F36" s="33" t="s">
        <v>38</v>
      </c>
      <c r="G36" s="27">
        <f>36+9.5</f>
        <v>45.5</v>
      </c>
      <c r="H36" s="22"/>
      <c r="I36" s="27">
        <f t="shared" si="0"/>
        <v>45.5</v>
      </c>
    </row>
    <row r="37" spans="2:9" ht="51.75" customHeight="1">
      <c r="B37" s="9"/>
      <c r="C37" s="10"/>
      <c r="D37" s="160"/>
      <c r="E37" s="32"/>
      <c r="F37" s="33" t="s">
        <v>244</v>
      </c>
      <c r="G37" s="27">
        <f>22+10</f>
        <v>32</v>
      </c>
      <c r="H37" s="22"/>
      <c r="I37" s="27">
        <f t="shared" si="0"/>
        <v>32</v>
      </c>
    </row>
    <row r="38" spans="2:9" ht="105.75" customHeight="1">
      <c r="B38" s="167" t="s">
        <v>211</v>
      </c>
      <c r="C38" s="168" t="s">
        <v>212</v>
      </c>
      <c r="D38" s="120" t="s">
        <v>213</v>
      </c>
      <c r="E38" s="169" t="s">
        <v>214</v>
      </c>
      <c r="F38" s="157" t="s">
        <v>215</v>
      </c>
      <c r="G38" s="27">
        <v>33</v>
      </c>
      <c r="H38" s="22"/>
      <c r="I38" s="27">
        <f t="shared" si="0"/>
        <v>33</v>
      </c>
    </row>
    <row r="39" spans="2:9" ht="77.25" customHeight="1">
      <c r="B39" s="126"/>
      <c r="C39" s="161"/>
      <c r="D39" s="122"/>
      <c r="E39" s="29"/>
      <c r="F39" s="127" t="s">
        <v>152</v>
      </c>
      <c r="G39" s="43">
        <f>G40</f>
        <v>84</v>
      </c>
      <c r="H39" s="38"/>
      <c r="I39" s="27">
        <f aca="true" t="shared" si="1" ref="I39:I44">G39</f>
        <v>84</v>
      </c>
    </row>
    <row r="40" spans="2:9" ht="77.25" customHeight="1">
      <c r="B40" s="74" t="s">
        <v>88</v>
      </c>
      <c r="C40" s="9" t="s">
        <v>89</v>
      </c>
      <c r="D40" s="124"/>
      <c r="E40" s="123" t="s">
        <v>90</v>
      </c>
      <c r="F40" s="42"/>
      <c r="G40" s="43">
        <f>G41+G42+G43+G44</f>
        <v>84</v>
      </c>
      <c r="H40" s="38"/>
      <c r="I40" s="27">
        <f t="shared" si="1"/>
        <v>84</v>
      </c>
    </row>
    <row r="41" spans="2:9" ht="77.25" customHeight="1">
      <c r="B41" s="74" t="s">
        <v>148</v>
      </c>
      <c r="C41" s="9" t="s">
        <v>149</v>
      </c>
      <c r="D41" s="125" t="s">
        <v>150</v>
      </c>
      <c r="E41" s="50" t="s">
        <v>151</v>
      </c>
      <c r="F41" s="49" t="s">
        <v>169</v>
      </c>
      <c r="G41" s="43">
        <f>30-12-18</f>
        <v>0</v>
      </c>
      <c r="H41" s="38"/>
      <c r="I41" s="27">
        <f t="shared" si="1"/>
        <v>0</v>
      </c>
    </row>
    <row r="42" spans="2:9" ht="48.75" customHeight="1">
      <c r="B42" s="9"/>
      <c r="C42" s="10"/>
      <c r="D42" s="125"/>
      <c r="E42" s="50"/>
      <c r="F42" s="30" t="s">
        <v>198</v>
      </c>
      <c r="G42" s="43">
        <f>8+14</f>
        <v>22</v>
      </c>
      <c r="H42" s="38"/>
      <c r="I42" s="27">
        <f t="shared" si="1"/>
        <v>22</v>
      </c>
    </row>
    <row r="43" spans="2:9" ht="77.25" customHeight="1">
      <c r="B43" s="9"/>
      <c r="C43" s="10"/>
      <c r="D43" s="125"/>
      <c r="E43" s="50"/>
      <c r="F43" s="158" t="s">
        <v>199</v>
      </c>
      <c r="G43" s="43">
        <f>4+4</f>
        <v>8</v>
      </c>
      <c r="H43" s="38"/>
      <c r="I43" s="27">
        <f t="shared" si="1"/>
        <v>8</v>
      </c>
    </row>
    <row r="44" spans="2:9" ht="32.25" customHeight="1">
      <c r="B44" s="9"/>
      <c r="C44" s="10"/>
      <c r="D44" s="125"/>
      <c r="E44" s="50"/>
      <c r="F44" s="58" t="s">
        <v>200</v>
      </c>
      <c r="G44" s="43">
        <v>54</v>
      </c>
      <c r="H44" s="38"/>
      <c r="I44" s="27">
        <f t="shared" si="1"/>
        <v>54</v>
      </c>
    </row>
    <row r="45" spans="2:9" ht="77.25" customHeight="1">
      <c r="B45" s="9"/>
      <c r="C45" s="10"/>
      <c r="D45" s="125"/>
      <c r="E45" s="50"/>
      <c r="F45" s="148" t="s">
        <v>177</v>
      </c>
      <c r="G45" s="43">
        <f>G46+G47</f>
        <v>303.2</v>
      </c>
      <c r="H45" s="43">
        <f>H46+H49</f>
        <v>0</v>
      </c>
      <c r="I45" s="43">
        <f>I46+I49</f>
        <v>650</v>
      </c>
    </row>
    <row r="46" spans="2:9" ht="161.25" customHeight="1">
      <c r="B46" s="100" t="s">
        <v>242</v>
      </c>
      <c r="C46" s="93" t="s">
        <v>233</v>
      </c>
      <c r="D46" s="155" t="s">
        <v>213</v>
      </c>
      <c r="E46" s="211" t="s">
        <v>234</v>
      </c>
      <c r="F46" s="158" t="s">
        <v>243</v>
      </c>
      <c r="G46" s="183">
        <v>300</v>
      </c>
      <c r="H46" s="183">
        <v>0</v>
      </c>
      <c r="I46" s="27">
        <f>H46</f>
        <v>0</v>
      </c>
    </row>
    <row r="47" spans="2:9" ht="105.75" customHeight="1">
      <c r="B47" s="214" t="s">
        <v>246</v>
      </c>
      <c r="C47" s="209" t="s">
        <v>247</v>
      </c>
      <c r="D47" s="210" t="s">
        <v>146</v>
      </c>
      <c r="E47" s="215" t="s">
        <v>248</v>
      </c>
      <c r="F47" s="30" t="s">
        <v>249</v>
      </c>
      <c r="G47" s="43">
        <v>3.2</v>
      </c>
      <c r="H47" s="43"/>
      <c r="I47" s="27">
        <f>H47</f>
        <v>0</v>
      </c>
    </row>
    <row r="48" spans="2:9" ht="72.75" customHeight="1">
      <c r="B48" s="131"/>
      <c r="C48" s="78"/>
      <c r="D48" s="212"/>
      <c r="E48" s="156"/>
      <c r="F48" s="213" t="s">
        <v>197</v>
      </c>
      <c r="G48" s="190">
        <f>G49</f>
        <v>650</v>
      </c>
      <c r="H48" s="190">
        <f>H49</f>
        <v>0</v>
      </c>
      <c r="I48" s="43">
        <f>I49</f>
        <v>650</v>
      </c>
    </row>
    <row r="49" spans="2:9" ht="59.25" customHeight="1">
      <c r="B49" s="9" t="s">
        <v>178</v>
      </c>
      <c r="C49" s="149" t="s">
        <v>179</v>
      </c>
      <c r="D49" s="95" t="s">
        <v>180</v>
      </c>
      <c r="E49" s="151" t="s">
        <v>181</v>
      </c>
      <c r="F49" s="49" t="s">
        <v>209</v>
      </c>
      <c r="G49" s="43">
        <v>650</v>
      </c>
      <c r="H49" s="38"/>
      <c r="I49" s="27">
        <f>H49+G49</f>
        <v>650</v>
      </c>
    </row>
    <row r="50" spans="2:9" ht="77.25" customHeight="1">
      <c r="B50" s="93"/>
      <c r="C50" s="180"/>
      <c r="D50" s="181"/>
      <c r="E50" s="182"/>
      <c r="F50" s="170" t="s">
        <v>210</v>
      </c>
      <c r="G50" s="183">
        <f>G51+G52</f>
        <v>56.9</v>
      </c>
      <c r="H50" s="184"/>
      <c r="I50" s="179">
        <f>H50+G50</f>
        <v>56.9</v>
      </c>
    </row>
    <row r="51" spans="2:9" ht="89.25" customHeight="1">
      <c r="B51" s="168" t="s">
        <v>211</v>
      </c>
      <c r="C51" s="177" t="s">
        <v>212</v>
      </c>
      <c r="D51" s="120" t="s">
        <v>213</v>
      </c>
      <c r="E51" s="169" t="s">
        <v>214</v>
      </c>
      <c r="F51" s="178" t="s">
        <v>225</v>
      </c>
      <c r="G51" s="171">
        <v>50</v>
      </c>
      <c r="H51" s="171"/>
      <c r="I51" s="27">
        <f>H51+G51</f>
        <v>50</v>
      </c>
    </row>
    <row r="52" spans="2:9" ht="62.25" customHeight="1">
      <c r="B52" s="168"/>
      <c r="C52" s="177"/>
      <c r="D52" s="120"/>
      <c r="E52" s="169"/>
      <c r="F52" s="157" t="s">
        <v>245</v>
      </c>
      <c r="G52" s="171">
        <v>6.9</v>
      </c>
      <c r="H52" s="171"/>
      <c r="I52" s="27">
        <f>G52</f>
        <v>6.9</v>
      </c>
    </row>
    <row r="53" spans="2:9" ht="36.75" customHeight="1">
      <c r="B53" s="168"/>
      <c r="C53" s="177"/>
      <c r="D53" s="120"/>
      <c r="E53" s="34" t="s">
        <v>32</v>
      </c>
      <c r="F53" s="115"/>
      <c r="G53" s="23">
        <f>G17+G23+G31+G34+G20+G39+G45+G48+G50+G15</f>
        <v>1789.8400000000001</v>
      </c>
      <c r="H53" s="23">
        <f>H17+H23+H31+H34+H20+H39+H45</f>
        <v>864</v>
      </c>
      <c r="I53" s="23">
        <f>H53+G53</f>
        <v>2653.84</v>
      </c>
    </row>
    <row r="54" spans="2:9" ht="48.75" customHeight="1">
      <c r="B54" s="11" t="s">
        <v>80</v>
      </c>
      <c r="C54" s="162"/>
      <c r="D54" s="163"/>
      <c r="E54" s="164" t="s">
        <v>15</v>
      </c>
      <c r="F54" s="96"/>
      <c r="G54" s="165"/>
      <c r="H54" s="166"/>
      <c r="I54" s="165"/>
    </row>
    <row r="55" spans="2:9" ht="50.25" customHeight="1">
      <c r="B55" s="6"/>
      <c r="C55" s="31"/>
      <c r="D55" s="24"/>
      <c r="E55" s="37"/>
      <c r="F55" s="20" t="s">
        <v>222</v>
      </c>
      <c r="G55" s="193">
        <f>G56+G59</f>
        <v>1082.0564899999997</v>
      </c>
      <c r="H55" s="194"/>
      <c r="I55" s="195">
        <f aca="true" t="shared" si="2" ref="I55:I65">G55+H55</f>
        <v>1082.0564899999997</v>
      </c>
    </row>
    <row r="56" spans="2:9" ht="57.75" customHeight="1">
      <c r="B56" s="11" t="s">
        <v>50</v>
      </c>
      <c r="C56" s="8" t="s">
        <v>51</v>
      </c>
      <c r="D56" s="80" t="s">
        <v>25</v>
      </c>
      <c r="E56" s="37" t="s">
        <v>6</v>
      </c>
      <c r="F56" s="26"/>
      <c r="G56" s="191">
        <f>G57+G58</f>
        <v>1078.9364899999998</v>
      </c>
      <c r="H56" s="191">
        <f>H57+H58</f>
        <v>0</v>
      </c>
      <c r="I56" s="191">
        <f>I57+I58</f>
        <v>1078.9364899999998</v>
      </c>
    </row>
    <row r="57" spans="2:9" ht="71.25" customHeight="1">
      <c r="B57" s="9" t="s">
        <v>91</v>
      </c>
      <c r="C57" s="9" t="s">
        <v>45</v>
      </c>
      <c r="D57" s="41" t="s">
        <v>25</v>
      </c>
      <c r="E57" s="72" t="s">
        <v>92</v>
      </c>
      <c r="F57" s="26" t="s">
        <v>30</v>
      </c>
      <c r="G57" s="191">
        <f>281.2+661.6+32+33.548-31.91151+29.8+60.7</f>
        <v>1066.9364899999998</v>
      </c>
      <c r="H57" s="192"/>
      <c r="I57" s="191">
        <f>G57</f>
        <v>1066.9364899999998</v>
      </c>
    </row>
    <row r="58" spans="2:9" ht="57.75" customHeight="1">
      <c r="B58" s="74" t="s">
        <v>91</v>
      </c>
      <c r="C58" s="9" t="s">
        <v>201</v>
      </c>
      <c r="D58" s="150" t="s">
        <v>25</v>
      </c>
      <c r="E58" s="188" t="s">
        <v>202</v>
      </c>
      <c r="F58" s="158" t="s">
        <v>203</v>
      </c>
      <c r="G58" s="27">
        <v>12</v>
      </c>
      <c r="H58" s="39"/>
      <c r="I58" s="27">
        <f>G58</f>
        <v>12</v>
      </c>
    </row>
    <row r="59" spans="2:9" ht="102.75" customHeight="1">
      <c r="B59" s="74" t="s">
        <v>219</v>
      </c>
      <c r="C59" s="9" t="s">
        <v>27</v>
      </c>
      <c r="D59" s="41" t="s">
        <v>220</v>
      </c>
      <c r="E59" s="189" t="s">
        <v>221</v>
      </c>
      <c r="F59" s="30" t="s">
        <v>223</v>
      </c>
      <c r="G59" s="27">
        <v>3.12</v>
      </c>
      <c r="H59" s="39"/>
      <c r="I59" s="27">
        <f>G59</f>
        <v>3.12</v>
      </c>
    </row>
    <row r="60" spans="2:9" ht="51.75" customHeight="1">
      <c r="B60" s="6"/>
      <c r="C60" s="31"/>
      <c r="D60" s="24"/>
      <c r="E60" s="40"/>
      <c r="F60" s="20" t="s">
        <v>17</v>
      </c>
      <c r="G60" s="21">
        <f>G61+G63</f>
        <v>355.688</v>
      </c>
      <c r="H60" s="22"/>
      <c r="I60" s="23">
        <f t="shared" si="2"/>
        <v>355.688</v>
      </c>
    </row>
    <row r="61" spans="2:9" ht="51.75" customHeight="1">
      <c r="B61" s="9" t="s">
        <v>93</v>
      </c>
      <c r="C61" s="74" t="s">
        <v>94</v>
      </c>
      <c r="D61" s="41" t="s">
        <v>26</v>
      </c>
      <c r="E61" s="29" t="s">
        <v>95</v>
      </c>
      <c r="F61" s="20"/>
      <c r="G61" s="21">
        <f>G62</f>
        <v>40</v>
      </c>
      <c r="H61" s="22"/>
      <c r="I61" s="23">
        <f>H61+G61</f>
        <v>40</v>
      </c>
    </row>
    <row r="62" spans="2:9" ht="134.25" customHeight="1">
      <c r="B62" s="75" t="s">
        <v>63</v>
      </c>
      <c r="C62" s="8" t="s">
        <v>64</v>
      </c>
      <c r="D62" s="76" t="s">
        <v>26</v>
      </c>
      <c r="E62" s="12" t="s">
        <v>65</v>
      </c>
      <c r="F62" s="30" t="s">
        <v>78</v>
      </c>
      <c r="G62" s="27">
        <f>20+10+10</f>
        <v>40</v>
      </c>
      <c r="H62" s="22"/>
      <c r="I62" s="27">
        <f t="shared" si="2"/>
        <v>40</v>
      </c>
    </row>
    <row r="63" spans="2:9" ht="63.75" customHeight="1">
      <c r="B63" s="74" t="s">
        <v>96</v>
      </c>
      <c r="C63" s="9" t="s">
        <v>97</v>
      </c>
      <c r="D63" s="77" t="s">
        <v>26</v>
      </c>
      <c r="E63" s="29" t="s">
        <v>98</v>
      </c>
      <c r="F63" s="30"/>
      <c r="G63" s="27">
        <f>G64+G65</f>
        <v>315.688</v>
      </c>
      <c r="H63" s="22"/>
      <c r="I63" s="27">
        <f>H63+G63</f>
        <v>315.688</v>
      </c>
    </row>
    <row r="64" spans="2:9" ht="123.75" customHeight="1">
      <c r="B64" s="13" t="s">
        <v>66</v>
      </c>
      <c r="C64" s="9" t="s">
        <v>67</v>
      </c>
      <c r="D64" s="41" t="s">
        <v>26</v>
      </c>
      <c r="E64" s="29" t="s">
        <v>68</v>
      </c>
      <c r="F64" s="30" t="s">
        <v>58</v>
      </c>
      <c r="G64" s="27">
        <f>15+5+50+70</f>
        <v>140</v>
      </c>
      <c r="H64" s="22"/>
      <c r="I64" s="27">
        <f t="shared" si="2"/>
        <v>140</v>
      </c>
    </row>
    <row r="65" spans="2:9" ht="114.75" customHeight="1">
      <c r="B65" s="13" t="s">
        <v>69</v>
      </c>
      <c r="C65" s="9" t="s">
        <v>70</v>
      </c>
      <c r="D65" s="41" t="s">
        <v>26</v>
      </c>
      <c r="E65" s="12" t="s">
        <v>71</v>
      </c>
      <c r="F65" s="30" t="s">
        <v>218</v>
      </c>
      <c r="G65" s="27">
        <v>175.688</v>
      </c>
      <c r="H65" s="22"/>
      <c r="I65" s="27">
        <f t="shared" si="2"/>
        <v>175.688</v>
      </c>
    </row>
    <row r="66" spans="2:9" ht="69.75" customHeight="1" hidden="1">
      <c r="B66" s="5"/>
      <c r="C66" s="121"/>
      <c r="D66" s="122"/>
      <c r="E66" s="130"/>
      <c r="F66" s="42"/>
      <c r="G66" s="43"/>
      <c r="H66" s="38"/>
      <c r="I66" s="27"/>
    </row>
    <row r="67" spans="2:9" ht="36.75" customHeight="1">
      <c r="B67" s="114"/>
      <c r="C67" s="6"/>
      <c r="D67" s="6"/>
      <c r="E67" s="133"/>
      <c r="F67" s="186" t="s">
        <v>153</v>
      </c>
      <c r="G67" s="187">
        <f>G68+G70</f>
        <v>27.16</v>
      </c>
      <c r="H67" s="187"/>
      <c r="I67" s="187">
        <f>I68</f>
        <v>14</v>
      </c>
    </row>
    <row r="68" spans="2:9" ht="69.75" customHeight="1">
      <c r="B68" s="131" t="s">
        <v>155</v>
      </c>
      <c r="C68" s="11" t="s">
        <v>156</v>
      </c>
      <c r="D68" s="134" t="s">
        <v>34</v>
      </c>
      <c r="E68" s="132" t="s">
        <v>157</v>
      </c>
      <c r="G68" s="137">
        <v>14</v>
      </c>
      <c r="H68" s="138"/>
      <c r="I68" s="137">
        <f>G68</f>
        <v>14</v>
      </c>
    </row>
    <row r="69" spans="2:9" ht="69.75" customHeight="1">
      <c r="B69" s="74" t="s">
        <v>226</v>
      </c>
      <c r="C69" s="9" t="s">
        <v>227</v>
      </c>
      <c r="D69" s="95" t="s">
        <v>34</v>
      </c>
      <c r="E69" s="129" t="s">
        <v>228</v>
      </c>
      <c r="F69" s="135" t="s">
        <v>154</v>
      </c>
      <c r="G69" s="136">
        <v>14</v>
      </c>
      <c r="H69" s="128"/>
      <c r="I69" s="136">
        <f>G69</f>
        <v>14</v>
      </c>
    </row>
    <row r="70" spans="2:9" ht="90.75" customHeight="1">
      <c r="B70" s="74" t="s">
        <v>219</v>
      </c>
      <c r="C70" s="9" t="s">
        <v>27</v>
      </c>
      <c r="D70" s="41" t="s">
        <v>220</v>
      </c>
      <c r="E70" s="189" t="s">
        <v>221</v>
      </c>
      <c r="F70" s="135" t="s">
        <v>224</v>
      </c>
      <c r="G70" s="190">
        <v>13.16</v>
      </c>
      <c r="H70" s="137"/>
      <c r="I70" s="190">
        <f>G70</f>
        <v>13.16</v>
      </c>
    </row>
    <row r="71" spans="2:9" ht="28.5" customHeight="1">
      <c r="B71" s="6"/>
      <c r="C71" s="31"/>
      <c r="D71" s="24"/>
      <c r="E71" s="44" t="s">
        <v>2</v>
      </c>
      <c r="F71" s="18"/>
      <c r="G71" s="23">
        <f>G60+G55+G67</f>
        <v>1464.9044899999997</v>
      </c>
      <c r="H71" s="23">
        <f>H60+H55+H68</f>
        <v>0</v>
      </c>
      <c r="I71" s="23">
        <f>H71+G71</f>
        <v>1464.9044899999997</v>
      </c>
    </row>
    <row r="72" spans="2:9" ht="54.75" customHeight="1">
      <c r="B72" s="11" t="s">
        <v>81</v>
      </c>
      <c r="C72" s="35"/>
      <c r="D72" s="36"/>
      <c r="E72" s="45" t="s">
        <v>14</v>
      </c>
      <c r="F72" s="18"/>
      <c r="G72" s="23"/>
      <c r="H72" s="46"/>
      <c r="I72" s="27"/>
    </row>
    <row r="73" spans="2:9" ht="60" customHeight="1">
      <c r="B73" s="6"/>
      <c r="C73" s="31"/>
      <c r="D73" s="24"/>
      <c r="E73" s="17"/>
      <c r="F73" s="185" t="s">
        <v>112</v>
      </c>
      <c r="G73" s="21">
        <f>G75+G76+G79+G80+G81+G77+G85+G84+G83+G86+G88+G89</f>
        <v>765.22327</v>
      </c>
      <c r="H73" s="21">
        <f>H75+H76+H79+H80+H81+H77+H85+H84+H83+H86</f>
        <v>0</v>
      </c>
      <c r="I73" s="21">
        <f>G73+H73</f>
        <v>765.22327</v>
      </c>
    </row>
    <row r="74" spans="2:9" ht="50.25" customHeight="1">
      <c r="B74" s="11" t="s">
        <v>75</v>
      </c>
      <c r="C74" s="8" t="s">
        <v>76</v>
      </c>
      <c r="D74" s="80" t="s">
        <v>27</v>
      </c>
      <c r="E74" s="30" t="s">
        <v>7</v>
      </c>
      <c r="G74" s="43">
        <f>G75+G76+G77</f>
        <v>25.27</v>
      </c>
      <c r="H74" s="22"/>
      <c r="I74" s="27">
        <f>H74+G74</f>
        <v>25.27</v>
      </c>
    </row>
    <row r="75" spans="2:9" ht="85.5" customHeight="1">
      <c r="B75" s="9" t="s">
        <v>104</v>
      </c>
      <c r="C75" s="9" t="s">
        <v>105</v>
      </c>
      <c r="D75" s="41" t="s">
        <v>27</v>
      </c>
      <c r="E75" s="81" t="s">
        <v>110</v>
      </c>
      <c r="F75" s="47" t="s">
        <v>9</v>
      </c>
      <c r="G75" s="27">
        <f>10+7.5+5-12.5+13.02</f>
        <v>23.02</v>
      </c>
      <c r="H75" s="22"/>
      <c r="I75" s="27">
        <f>G75</f>
        <v>23.02</v>
      </c>
    </row>
    <row r="76" spans="2:9" ht="69" customHeight="1">
      <c r="B76" s="6"/>
      <c r="C76" s="31"/>
      <c r="D76" s="24"/>
      <c r="E76" s="18"/>
      <c r="F76" s="48" t="s">
        <v>10</v>
      </c>
      <c r="G76" s="27">
        <f>3.6-1.35</f>
        <v>2.25</v>
      </c>
      <c r="H76" s="22"/>
      <c r="I76" s="27">
        <f>G76</f>
        <v>2.25</v>
      </c>
    </row>
    <row r="77" spans="2:9" ht="96" customHeight="1">
      <c r="B77" s="5"/>
      <c r="C77" s="79"/>
      <c r="D77" s="24"/>
      <c r="E77" s="18"/>
      <c r="F77" s="49" t="s">
        <v>60</v>
      </c>
      <c r="G77" s="27">
        <f>6-6</f>
        <v>0</v>
      </c>
      <c r="H77" s="22"/>
      <c r="I77" s="27">
        <f>G77+H77</f>
        <v>0</v>
      </c>
    </row>
    <row r="78" spans="2:9" ht="96" customHeight="1">
      <c r="B78" s="9" t="s">
        <v>101</v>
      </c>
      <c r="C78" s="9" t="s">
        <v>102</v>
      </c>
      <c r="D78" s="80"/>
      <c r="E78" s="51" t="s">
        <v>103</v>
      </c>
      <c r="F78" s="49"/>
      <c r="G78" s="27">
        <f>G79+G80+G81+G83+G84</f>
        <v>62.26</v>
      </c>
      <c r="H78" s="22"/>
      <c r="I78" s="27">
        <f>H78+G78</f>
        <v>62.26</v>
      </c>
    </row>
    <row r="79" spans="2:9" ht="102.75" customHeight="1">
      <c r="B79" s="11" t="s">
        <v>52</v>
      </c>
      <c r="C79" s="8" t="s">
        <v>53</v>
      </c>
      <c r="D79" s="24" t="s">
        <v>28</v>
      </c>
      <c r="E79" s="50" t="s">
        <v>77</v>
      </c>
      <c r="F79" s="50" t="s">
        <v>11</v>
      </c>
      <c r="G79" s="27">
        <f>46.9+5.6+7.76</f>
        <v>60.26</v>
      </c>
      <c r="H79" s="22"/>
      <c r="I79" s="27">
        <f aca="true" t="shared" si="3" ref="I79:I85">G79+H79</f>
        <v>60.26</v>
      </c>
    </row>
    <row r="80" spans="2:9" ht="123" customHeight="1">
      <c r="B80" s="9" t="s">
        <v>54</v>
      </c>
      <c r="C80" s="9" t="s">
        <v>55</v>
      </c>
      <c r="D80" s="24" t="s">
        <v>28</v>
      </c>
      <c r="E80" s="50" t="s">
        <v>8</v>
      </c>
      <c r="F80" s="50" t="s">
        <v>61</v>
      </c>
      <c r="G80" s="27">
        <f>20-18</f>
        <v>2</v>
      </c>
      <c r="H80" s="22"/>
      <c r="I80" s="27">
        <f t="shared" si="3"/>
        <v>2</v>
      </c>
    </row>
    <row r="81" spans="2:9" ht="77.25" customHeight="1">
      <c r="B81" s="6"/>
      <c r="C81" s="31"/>
      <c r="D81" s="24"/>
      <c r="E81" s="17"/>
      <c r="F81" s="86" t="s">
        <v>12</v>
      </c>
      <c r="G81" s="27">
        <f>1+3-4</f>
        <v>0</v>
      </c>
      <c r="H81" s="22"/>
      <c r="I81" s="27">
        <f t="shared" si="3"/>
        <v>0</v>
      </c>
    </row>
    <row r="82" spans="2:9" ht="1.5" customHeight="1" hidden="1">
      <c r="B82" s="5"/>
      <c r="C82" s="31"/>
      <c r="D82" s="24"/>
      <c r="E82" s="51"/>
      <c r="F82" s="52"/>
      <c r="G82" s="23"/>
      <c r="H82" s="22"/>
      <c r="I82" s="27">
        <f t="shared" si="3"/>
        <v>0</v>
      </c>
    </row>
    <row r="83" spans="2:9" ht="121.5" customHeight="1">
      <c r="B83" s="88"/>
      <c r="C83" s="89"/>
      <c r="D83" s="24"/>
      <c r="E83" s="51"/>
      <c r="F83" s="87" t="s">
        <v>120</v>
      </c>
      <c r="G83" s="27">
        <f>5-5</f>
        <v>0</v>
      </c>
      <c r="H83" s="22"/>
      <c r="I83" s="27">
        <f t="shared" si="3"/>
        <v>0</v>
      </c>
    </row>
    <row r="84" spans="2:9" ht="85.5" customHeight="1">
      <c r="B84" s="5"/>
      <c r="C84" s="24"/>
      <c r="D84" s="24"/>
      <c r="E84" s="51"/>
      <c r="F84" s="48" t="s">
        <v>121</v>
      </c>
      <c r="G84" s="27">
        <f>7.5-7.5</f>
        <v>0</v>
      </c>
      <c r="H84" s="22"/>
      <c r="I84" s="27">
        <f t="shared" si="3"/>
        <v>0</v>
      </c>
    </row>
    <row r="85" spans="2:9" ht="150" customHeight="1">
      <c r="B85" s="93" t="s">
        <v>114</v>
      </c>
      <c r="C85" s="8" t="s">
        <v>115</v>
      </c>
      <c r="D85" s="119" t="s">
        <v>116</v>
      </c>
      <c r="E85" s="14" t="s">
        <v>117</v>
      </c>
      <c r="F85" s="48" t="s">
        <v>118</v>
      </c>
      <c r="G85" s="27">
        <f>424.504-80</f>
        <v>344.504</v>
      </c>
      <c r="H85" s="22"/>
      <c r="I85" s="27">
        <f t="shared" si="3"/>
        <v>344.504</v>
      </c>
    </row>
    <row r="86" spans="2:9" ht="52.5" customHeight="1">
      <c r="B86" s="74" t="s">
        <v>133</v>
      </c>
      <c r="C86" s="9" t="s">
        <v>134</v>
      </c>
      <c r="D86" s="41" t="s">
        <v>34</v>
      </c>
      <c r="E86" s="84" t="s">
        <v>123</v>
      </c>
      <c r="F86" s="48"/>
      <c r="G86" s="27">
        <f>G87</f>
        <v>42.944</v>
      </c>
      <c r="H86" s="27"/>
      <c r="I86" s="27">
        <f>I87</f>
        <v>42.944</v>
      </c>
    </row>
    <row r="87" spans="2:9" ht="100.5" customHeight="1">
      <c r="B87" s="74" t="s">
        <v>135</v>
      </c>
      <c r="C87" s="9" t="s">
        <v>136</v>
      </c>
      <c r="D87" s="41" t="s">
        <v>34</v>
      </c>
      <c r="E87" s="84" t="s">
        <v>137</v>
      </c>
      <c r="F87" s="48" t="s">
        <v>138</v>
      </c>
      <c r="G87" s="27">
        <v>42.944</v>
      </c>
      <c r="H87" s="22"/>
      <c r="I87" s="27">
        <f>G87</f>
        <v>42.944</v>
      </c>
    </row>
    <row r="88" spans="2:9" ht="100.5" customHeight="1">
      <c r="B88" s="74" t="s">
        <v>183</v>
      </c>
      <c r="C88" s="9" t="s">
        <v>184</v>
      </c>
      <c r="D88" s="150" t="s">
        <v>185</v>
      </c>
      <c r="E88" s="51" t="s">
        <v>186</v>
      </c>
      <c r="F88" s="48" t="s">
        <v>190</v>
      </c>
      <c r="G88" s="27">
        <f>5.4+94.24527+1.6+6.6</f>
        <v>107.84527</v>
      </c>
      <c r="H88" s="22"/>
      <c r="I88" s="27">
        <f>G88</f>
        <v>107.84527</v>
      </c>
    </row>
    <row r="89" spans="2:9" ht="100.5" customHeight="1">
      <c r="B89" s="74" t="s">
        <v>187</v>
      </c>
      <c r="C89" s="9" t="s">
        <v>188</v>
      </c>
      <c r="D89" s="150" t="s">
        <v>185</v>
      </c>
      <c r="E89" s="14" t="s">
        <v>189</v>
      </c>
      <c r="F89" s="48" t="s">
        <v>191</v>
      </c>
      <c r="G89" s="27">
        <f>170+12.4</f>
        <v>182.4</v>
      </c>
      <c r="H89" s="22"/>
      <c r="I89" s="27">
        <f>G89</f>
        <v>182.4</v>
      </c>
    </row>
    <row r="90" spans="2:9" ht="47.25" customHeight="1">
      <c r="B90" s="114"/>
      <c r="C90" s="54"/>
      <c r="D90" s="53"/>
      <c r="E90" s="55"/>
      <c r="F90" s="20" t="s">
        <v>113</v>
      </c>
      <c r="G90" s="21">
        <f>G93+G96+G92</f>
        <v>132.233</v>
      </c>
      <c r="H90" s="22"/>
      <c r="I90" s="23">
        <f>G90+H90</f>
        <v>132.233</v>
      </c>
    </row>
    <row r="91" spans="2:9" ht="111.75" customHeight="1">
      <c r="B91" s="74" t="s">
        <v>106</v>
      </c>
      <c r="C91" s="9" t="s">
        <v>107</v>
      </c>
      <c r="D91" s="80"/>
      <c r="E91" s="83" t="s">
        <v>108</v>
      </c>
      <c r="F91" s="20"/>
      <c r="G91" s="21">
        <f>G92</f>
        <v>101.37</v>
      </c>
      <c r="H91" s="22"/>
      <c r="I91" s="23">
        <f>H91+G91</f>
        <v>101.37</v>
      </c>
    </row>
    <row r="92" spans="2:9" ht="129" customHeight="1">
      <c r="B92" s="82" t="s">
        <v>72</v>
      </c>
      <c r="C92" s="8" t="s">
        <v>73</v>
      </c>
      <c r="D92" s="73" t="s">
        <v>29</v>
      </c>
      <c r="E92" s="14" t="s">
        <v>74</v>
      </c>
      <c r="F92" s="56" t="s">
        <v>16</v>
      </c>
      <c r="G92" s="27">
        <f>88.3+13.07</f>
        <v>101.37</v>
      </c>
      <c r="H92" s="22"/>
      <c r="I92" s="27">
        <f>G92</f>
        <v>101.37</v>
      </c>
    </row>
    <row r="93" spans="2:9" ht="61.5" customHeight="1">
      <c r="B93" s="9" t="s">
        <v>75</v>
      </c>
      <c r="C93" s="9" t="s">
        <v>76</v>
      </c>
      <c r="D93" s="80" t="s">
        <v>27</v>
      </c>
      <c r="E93" s="30" t="s">
        <v>7</v>
      </c>
      <c r="G93" s="27">
        <f>G94</f>
        <v>10</v>
      </c>
      <c r="H93" s="22"/>
      <c r="I93" s="27">
        <f>G93+H93</f>
        <v>10</v>
      </c>
    </row>
    <row r="94" spans="2:9" ht="81" customHeight="1">
      <c r="B94" s="74" t="s">
        <v>99</v>
      </c>
      <c r="C94" s="9" t="s">
        <v>100</v>
      </c>
      <c r="D94" s="41" t="s">
        <v>27</v>
      </c>
      <c r="E94" s="84" t="s">
        <v>111</v>
      </c>
      <c r="F94" s="47" t="s">
        <v>9</v>
      </c>
      <c r="G94" s="27">
        <f>10+10-10</f>
        <v>10</v>
      </c>
      <c r="H94" s="22"/>
      <c r="I94" s="27">
        <f>I93</f>
        <v>10</v>
      </c>
    </row>
    <row r="95" spans="2:9" ht="52.5" customHeight="1">
      <c r="B95" s="9" t="s">
        <v>101</v>
      </c>
      <c r="C95" s="9" t="s">
        <v>102</v>
      </c>
      <c r="D95" s="80"/>
      <c r="E95" s="51" t="s">
        <v>103</v>
      </c>
      <c r="F95" s="47"/>
      <c r="G95" s="27">
        <f>G96</f>
        <v>20.863</v>
      </c>
      <c r="H95" s="22"/>
      <c r="I95" s="27">
        <f>H95+G95</f>
        <v>20.863</v>
      </c>
    </row>
    <row r="96" spans="2:9" ht="112.5" customHeight="1">
      <c r="B96" s="78" t="s">
        <v>52</v>
      </c>
      <c r="C96" s="8" t="s">
        <v>53</v>
      </c>
      <c r="D96" s="85" t="s">
        <v>28</v>
      </c>
      <c r="E96" s="14" t="s">
        <v>77</v>
      </c>
      <c r="F96" s="50" t="s">
        <v>18</v>
      </c>
      <c r="G96" s="27">
        <f>20.9+2.8-2.837</f>
        <v>20.863</v>
      </c>
      <c r="H96" s="22"/>
      <c r="I96" s="27">
        <f>G96+H96</f>
        <v>20.863</v>
      </c>
    </row>
    <row r="97" spans="2:9" ht="20.25" hidden="1">
      <c r="B97" s="5"/>
      <c r="C97" s="31"/>
      <c r="D97" s="24"/>
      <c r="E97" s="34"/>
      <c r="F97" s="20"/>
      <c r="G97" s="23"/>
      <c r="H97" s="22"/>
      <c r="I97" s="23"/>
    </row>
    <row r="98" spans="2:9" ht="60.75">
      <c r="B98" s="5"/>
      <c r="C98" s="121"/>
      <c r="D98" s="122"/>
      <c r="E98" s="140"/>
      <c r="F98" s="141" t="s">
        <v>158</v>
      </c>
      <c r="G98" s="142">
        <f>G99</f>
        <v>14</v>
      </c>
      <c r="H98" s="142"/>
      <c r="I98" s="142">
        <f>I99</f>
        <v>14</v>
      </c>
    </row>
    <row r="99" spans="2:9" ht="133.5" customHeight="1">
      <c r="B99" s="74" t="s">
        <v>159</v>
      </c>
      <c r="C99" s="9" t="s">
        <v>160</v>
      </c>
      <c r="D99" s="41" t="s">
        <v>161</v>
      </c>
      <c r="E99" s="51" t="s">
        <v>162</v>
      </c>
      <c r="F99" s="143" t="s">
        <v>163</v>
      </c>
      <c r="G99" s="144">
        <v>14</v>
      </c>
      <c r="H99" s="137"/>
      <c r="I99" s="23">
        <f>G99</f>
        <v>14</v>
      </c>
    </row>
    <row r="100" spans="2:9" ht="20.25">
      <c r="B100" s="5"/>
      <c r="C100" s="121"/>
      <c r="D100" s="122"/>
      <c r="E100" s="34" t="s">
        <v>2</v>
      </c>
      <c r="F100" s="18"/>
      <c r="G100" s="23">
        <f>G90+G73+G98</f>
        <v>911.4562699999999</v>
      </c>
      <c r="H100" s="23">
        <f>H90+H73+H98</f>
        <v>0</v>
      </c>
      <c r="I100" s="23">
        <f>I90+I73+I98</f>
        <v>911.4562699999999</v>
      </c>
    </row>
    <row r="101" spans="2:9" ht="42.75" customHeight="1">
      <c r="B101" s="74" t="s">
        <v>139</v>
      </c>
      <c r="C101" s="9"/>
      <c r="D101" s="145"/>
      <c r="E101" s="146" t="s">
        <v>172</v>
      </c>
      <c r="F101" s="18"/>
      <c r="G101" s="23"/>
      <c r="H101" s="22"/>
      <c r="I101" s="23"/>
    </row>
    <row r="102" spans="2:9" ht="42.75" customHeight="1">
      <c r="B102" s="74"/>
      <c r="C102" s="9"/>
      <c r="D102" s="145"/>
      <c r="E102" s="146"/>
      <c r="F102" s="172" t="s">
        <v>208</v>
      </c>
      <c r="G102" s="23">
        <f>G103+G104</f>
        <v>154.2</v>
      </c>
      <c r="H102" s="22"/>
      <c r="I102" s="23">
        <f>G102+H102</f>
        <v>154.2</v>
      </c>
    </row>
    <row r="103" spans="2:9" ht="102.75" customHeight="1">
      <c r="B103" s="93" t="s">
        <v>204</v>
      </c>
      <c r="C103" s="8" t="s">
        <v>205</v>
      </c>
      <c r="D103" s="119" t="s">
        <v>206</v>
      </c>
      <c r="E103" s="174" t="s">
        <v>207</v>
      </c>
      <c r="F103" s="175" t="s">
        <v>217</v>
      </c>
      <c r="G103" s="142">
        <f>70+70</f>
        <v>140</v>
      </c>
      <c r="H103" s="173"/>
      <c r="I103" s="142">
        <f>G103+H103</f>
        <v>140</v>
      </c>
    </row>
    <row r="104" spans="2:9" ht="90.75" customHeight="1">
      <c r="B104" s="74"/>
      <c r="C104" s="9"/>
      <c r="D104" s="120"/>
      <c r="E104" s="159"/>
      <c r="F104" s="176" t="s">
        <v>216</v>
      </c>
      <c r="G104" s="23">
        <v>14.2</v>
      </c>
      <c r="H104" s="22"/>
      <c r="I104" s="142">
        <f>G104+H104</f>
        <v>14.2</v>
      </c>
    </row>
    <row r="105" spans="2:9" ht="90.75" customHeight="1">
      <c r="B105" s="74"/>
      <c r="C105" s="9"/>
      <c r="D105" s="145"/>
      <c r="E105" s="147"/>
      <c r="F105" s="148" t="s">
        <v>174</v>
      </c>
      <c r="G105" s="23">
        <f>G106</f>
        <v>10</v>
      </c>
      <c r="H105" s="22"/>
      <c r="I105" s="23">
        <f>G105+H105</f>
        <v>10</v>
      </c>
    </row>
    <row r="106" spans="2:9" ht="60.75" customHeight="1">
      <c r="B106" s="74" t="s">
        <v>140</v>
      </c>
      <c r="C106" s="9" t="s">
        <v>141</v>
      </c>
      <c r="D106" s="120" t="s">
        <v>142</v>
      </c>
      <c r="E106" s="51" t="s">
        <v>173</v>
      </c>
      <c r="F106" s="30" t="s">
        <v>143</v>
      </c>
      <c r="G106" s="23">
        <v>10</v>
      </c>
      <c r="H106" s="22"/>
      <c r="I106" s="23">
        <f>G106</f>
        <v>10</v>
      </c>
    </row>
    <row r="107" spans="2:9" ht="20.25">
      <c r="B107" s="5"/>
      <c r="C107" s="161"/>
      <c r="D107" s="201"/>
      <c r="E107" s="202" t="s">
        <v>2</v>
      </c>
      <c r="F107" s="18"/>
      <c r="G107" s="195">
        <f>G102+G105</f>
        <v>164.2</v>
      </c>
      <c r="H107" s="195">
        <f>H106+H102</f>
        <v>0</v>
      </c>
      <c r="I107" s="195">
        <f>I106+I102</f>
        <v>164.2</v>
      </c>
    </row>
    <row r="108" spans="2:9" ht="57" customHeight="1">
      <c r="B108" s="74" t="s">
        <v>231</v>
      </c>
      <c r="C108" s="9"/>
      <c r="D108" s="145"/>
      <c r="E108" s="203" t="s">
        <v>230</v>
      </c>
      <c r="F108" s="18"/>
      <c r="G108" s="195"/>
      <c r="H108" s="195"/>
      <c r="I108" s="195"/>
    </row>
    <row r="109" spans="2:9" ht="56.25" customHeight="1">
      <c r="B109" s="74" t="s">
        <v>232</v>
      </c>
      <c r="C109" s="9" t="s">
        <v>233</v>
      </c>
      <c r="D109" s="145" t="s">
        <v>213</v>
      </c>
      <c r="E109" s="51" t="s">
        <v>234</v>
      </c>
      <c r="F109" s="28" t="s">
        <v>177</v>
      </c>
      <c r="G109" s="195">
        <f>G110</f>
        <v>800</v>
      </c>
      <c r="H109" s="195"/>
      <c r="I109" s="195">
        <f>G109</f>
        <v>800</v>
      </c>
    </row>
    <row r="110" spans="2:9" ht="144.75" customHeight="1">
      <c r="B110" s="74" t="s">
        <v>235</v>
      </c>
      <c r="C110" s="9" t="s">
        <v>236</v>
      </c>
      <c r="D110" s="120" t="s">
        <v>213</v>
      </c>
      <c r="E110" s="159" t="s">
        <v>237</v>
      </c>
      <c r="F110" s="30" t="s">
        <v>238</v>
      </c>
      <c r="G110" s="195">
        <f>300+500</f>
        <v>800</v>
      </c>
      <c r="H110" s="195"/>
      <c r="I110" s="195">
        <f>G110</f>
        <v>800</v>
      </c>
    </row>
    <row r="111" spans="2:9" ht="29.25" customHeight="1">
      <c r="B111" s="74"/>
      <c r="C111" s="9"/>
      <c r="D111" s="120"/>
      <c r="E111" s="202" t="s">
        <v>2</v>
      </c>
      <c r="F111" s="18"/>
      <c r="G111" s="195">
        <f>G109</f>
        <v>800</v>
      </c>
      <c r="H111" s="195"/>
      <c r="I111" s="195">
        <f>G111+H111</f>
        <v>800</v>
      </c>
    </row>
    <row r="112" spans="2:9" ht="39" customHeight="1">
      <c r="B112" s="6"/>
      <c r="C112" s="31"/>
      <c r="D112" s="24"/>
      <c r="E112" s="57" t="s">
        <v>31</v>
      </c>
      <c r="F112" s="58"/>
      <c r="G112" s="195">
        <f>G71+G100+G53+G13+G107+G111</f>
        <v>5150.4007599999995</v>
      </c>
      <c r="H112" s="23">
        <f>H71+H100+H53+H13+H107+H111</f>
        <v>864</v>
      </c>
      <c r="I112" s="195">
        <f>I71+I100+I53+I13+I107+I111</f>
        <v>6014.4007599999995</v>
      </c>
    </row>
    <row r="113" spans="3:9" ht="20.25">
      <c r="C113" s="223"/>
      <c r="D113" s="223"/>
      <c r="E113" s="223"/>
      <c r="F113" s="223"/>
      <c r="G113" s="59"/>
      <c r="H113" s="60"/>
      <c r="I113" s="61"/>
    </row>
    <row r="114" spans="3:9" ht="39.75" customHeight="1">
      <c r="C114" s="223"/>
      <c r="D114" s="223"/>
      <c r="E114" s="223"/>
      <c r="F114" s="223"/>
      <c r="G114" s="59"/>
      <c r="H114" s="62"/>
      <c r="I114" s="60"/>
    </row>
    <row r="115" spans="2:9" ht="33" customHeight="1">
      <c r="B115" s="7" t="s">
        <v>175</v>
      </c>
      <c r="C115" s="63"/>
      <c r="D115" s="63"/>
      <c r="E115" s="64"/>
      <c r="F115" s="65"/>
      <c r="G115" s="65" t="s">
        <v>182</v>
      </c>
      <c r="H115" s="65"/>
      <c r="I115" s="66"/>
    </row>
    <row r="116" spans="2:9" ht="22.5">
      <c r="B116" s="7"/>
      <c r="C116" s="63"/>
      <c r="D116" s="63"/>
      <c r="E116" s="67"/>
      <c r="F116" s="65"/>
      <c r="G116" s="15"/>
      <c r="H116" s="65"/>
      <c r="I116" s="15"/>
    </row>
    <row r="117" ht="12.75">
      <c r="G117" s="2"/>
    </row>
  </sheetData>
  <sheetProtection/>
  <mergeCells count="11">
    <mergeCell ref="C113:F114"/>
    <mergeCell ref="K8:K9"/>
    <mergeCell ref="D8:D9"/>
    <mergeCell ref="E8:E9"/>
    <mergeCell ref="I8:I9"/>
    <mergeCell ref="E6:H6"/>
    <mergeCell ref="F8:F9"/>
    <mergeCell ref="G8:G9"/>
    <mergeCell ref="C8:C9"/>
    <mergeCell ref="B8:B9"/>
    <mergeCell ref="H8:H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51" r:id="rId1"/>
  <headerFooter alignWithMargins="0">
    <oddFooter>&amp;CСтраница &amp;P</oddFooter>
  </headerFooter>
  <rowBreaks count="8" manualBreakCount="8">
    <brk id="19" max="8" man="1"/>
    <brk id="32" max="8" man="1"/>
    <brk id="44" max="8" man="1"/>
    <brk id="56" max="8" man="1"/>
    <brk id="65" max="8" man="1"/>
    <brk id="78" max="8" man="1"/>
    <brk id="87" max="8" man="1"/>
    <brk id="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2017-10-17T12:28:47Z</cp:lastPrinted>
  <dcterms:created xsi:type="dcterms:W3CDTF">2009-12-17T12:30:57Z</dcterms:created>
  <dcterms:modified xsi:type="dcterms:W3CDTF">2017-10-18T07:08:13Z</dcterms:modified>
  <cp:category/>
  <cp:version/>
  <cp:contentType/>
  <cp:contentStatus/>
</cp:coreProperties>
</file>