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'Лист1'!$A$1:$P$108</definedName>
  </definedNames>
  <calcPr fullCalcOnLoad="1"/>
</workbook>
</file>

<file path=xl/sharedStrings.xml><?xml version="1.0" encoding="utf-8"?>
<sst xmlns="http://schemas.openxmlformats.org/spreadsheetml/2006/main" count="308" uniqueCount="246">
  <si>
    <t>Всього</t>
  </si>
  <si>
    <t>з них:</t>
  </si>
  <si>
    <t>оплата праці</t>
  </si>
  <si>
    <t>комунальні послуги та енергоносії</t>
  </si>
  <si>
    <t>Всього:</t>
  </si>
  <si>
    <t xml:space="preserve"> </t>
  </si>
  <si>
    <t>Разом видатків</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</si>
  <si>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</si>
  <si>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</si>
  <si>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</si>
  <si>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</si>
  <si>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</si>
  <si>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</si>
  <si>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</si>
  <si>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</si>
  <si>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</si>
  <si>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Код ФКВКБ</t>
  </si>
  <si>
    <t>Код ТПКВКМБ/ТКВКБМС</t>
  </si>
  <si>
    <t>до рішення районної ради</t>
  </si>
  <si>
    <t>0300000</t>
  </si>
  <si>
    <t>Райдержадміністрація</t>
  </si>
  <si>
    <t>0310000</t>
  </si>
  <si>
    <t>0312000</t>
  </si>
  <si>
    <t>2000</t>
  </si>
  <si>
    <t>Охорона здоров"я</t>
  </si>
  <si>
    <t>0312180</t>
  </si>
  <si>
    <t>2180</t>
  </si>
  <si>
    <t>0726</t>
  </si>
  <si>
    <t>Первинна медична допомога населенню</t>
  </si>
  <si>
    <t>1000000</t>
  </si>
  <si>
    <t>Відділ освіти, молоді і спорту райдержадміністрації</t>
  </si>
  <si>
    <t>1010000</t>
  </si>
  <si>
    <t>1011000</t>
  </si>
  <si>
    <t>1000</t>
  </si>
  <si>
    <t>Освіта</t>
  </si>
  <si>
    <t>1011020</t>
  </si>
  <si>
    <t>1020</t>
  </si>
  <si>
    <t>0921</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</si>
  <si>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</si>
  <si>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Додаток 2</t>
  </si>
  <si>
    <t>В.о.начальника фінансового управління райдержадміністрації</t>
  </si>
  <si>
    <t>О.О.Луценко</t>
  </si>
  <si>
    <t>у тому числі видатки за рахунок цільових субвенцій з державного бюджету</t>
  </si>
  <si>
    <t>1090</t>
  </si>
  <si>
    <t>2400000</t>
  </si>
  <si>
    <t>Сектор культури райдержадміністрації</t>
  </si>
  <si>
    <t>2410000</t>
  </si>
  <si>
    <t>2414000</t>
  </si>
  <si>
    <t>4000</t>
  </si>
  <si>
    <t>Культура і мистецтво</t>
  </si>
  <si>
    <t>2414060</t>
  </si>
  <si>
    <t>4060</t>
  </si>
  <si>
    <t>0824</t>
  </si>
  <si>
    <t>Бібліотеки</t>
  </si>
  <si>
    <r>
      <t xml:space="preserve"> </t>
    </r>
    <r>
      <rPr>
        <b/>
        <sz val="20"/>
        <rFont val="Times New Roman"/>
        <family val="1"/>
      </rPr>
      <t xml:space="preserve"> Зміни до розподілу</t>
    </r>
  </si>
  <si>
    <t>0763</t>
  </si>
  <si>
    <t>0312214</t>
  </si>
  <si>
    <t>2214</t>
  </si>
  <si>
    <t>Забезпечення централізованих заходів з лікування хворих на цукровий та нецукровий діабет</t>
  </si>
  <si>
    <t>0312010</t>
  </si>
  <si>
    <t>2010</t>
  </si>
  <si>
    <t>0731</t>
  </si>
  <si>
    <t>Багатопрофільна стаціонарна медична допомога населенню</t>
  </si>
  <si>
    <t>1500000</t>
  </si>
  <si>
    <t>Управління  соціального захисту населення райдержадміністрації</t>
  </si>
  <si>
    <t>1510000</t>
  </si>
  <si>
    <t>1513000</t>
  </si>
  <si>
    <t>Соціальний захист та соціальне забезпечення</t>
  </si>
  <si>
    <t>1513030</t>
  </si>
  <si>
    <t>3030</t>
  </si>
  <si>
    <t>1513034</t>
  </si>
  <si>
    <t>3034</t>
  </si>
  <si>
    <t>1070</t>
  </si>
  <si>
    <t>Надання пільг окремим категоріям громадян з оплати послуг зв`язку</t>
  </si>
  <si>
    <t>4090</t>
  </si>
  <si>
    <t>2414090</t>
  </si>
  <si>
    <t>0828</t>
  </si>
  <si>
    <t>Палаци і Будинки культури, клуби та інші заклади    клубного типу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</si>
  <si>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прибудкової території), вивезення побутового сміття та рідких нечистот) та компенсації за пільговий проїзд окремих категорій громадян</t>
  </si>
  <si>
    <t xml:space="preserve"> видатків районного бюджету на 2017 рік                                                                          </t>
  </si>
  <si>
    <t>1513035</t>
  </si>
  <si>
    <t>3035</t>
  </si>
  <si>
    <t>Компенсаційні виплати на пільговий проїзд автомобільним транспортом окремим категоріям громадян</t>
  </si>
  <si>
    <t>1010</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</si>
  <si>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</si>
  <si>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</si>
  <si>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</si>
  <si>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</si>
  <si>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</si>
  <si>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</si>
  <si>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1011090</t>
  </si>
  <si>
    <t>0960</t>
  </si>
  <si>
    <t>Надання позашкільної освіти позашкільними закладами освіти, заходи із позашкільної роботи з  дітьми</t>
  </si>
  <si>
    <t>2414070</t>
  </si>
  <si>
    <t>4070</t>
  </si>
  <si>
    <t>Музеї і виставки</t>
  </si>
  <si>
    <t>1513182</t>
  </si>
  <si>
    <t>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</si>
  <si>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</si>
  <si>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</si>
  <si>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3183</t>
  </si>
  <si>
    <t xml:space="preserve">Встановлення телефонів інвалідам І і ІІ груп </t>
  </si>
  <si>
    <t>Інші видатки на соціальний захист ветеранів війни та праці</t>
  </si>
  <si>
    <t>1513201</t>
  </si>
  <si>
    <t>3201</t>
  </si>
  <si>
    <t>1030</t>
  </si>
  <si>
    <t>3025</t>
  </si>
  <si>
    <t>1513025</t>
  </si>
  <si>
    <t>Надання пільг багатодітним сім"ям на придбання твердого  палива та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</si>
  <si>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</si>
  <si>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</si>
  <si>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</si>
  <si>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1513026</t>
  </si>
  <si>
    <t>3026</t>
  </si>
  <si>
    <t>1060</t>
  </si>
  <si>
    <t>Надання субсидії населенню для відшкодування витрат на придбання твердого та рідкого пічного побутового палива і скрапленого газу</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</si>
  <si>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</si>
  <si>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</si>
  <si>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</si>
  <si>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1513016</t>
  </si>
  <si>
    <t>3016</t>
  </si>
  <si>
    <t>Надання субсидій населенню для відшкодування витрат на оплату житлово-комунальних послуг</t>
  </si>
  <si>
    <t>1011220</t>
  </si>
  <si>
    <t>1220</t>
  </si>
  <si>
    <t>0990</t>
  </si>
  <si>
    <t>Інші освітні програми</t>
  </si>
  <si>
    <t>1011221</t>
  </si>
  <si>
    <t>1221</t>
  </si>
  <si>
    <t>Організація підвозу дітей до загальноосвітніх навчальних закладів</t>
  </si>
  <si>
    <t>1015000</t>
  </si>
  <si>
    <t>5000</t>
  </si>
  <si>
    <t>Фізична культура і спорт</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</si>
  <si>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</si>
  <si>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</si>
  <si>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</si>
  <si>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</si>
  <si>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1513043</t>
  </si>
  <si>
    <t>3043</t>
  </si>
  <si>
    <t>1040</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</si>
  <si>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</si>
  <si>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</si>
  <si>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</si>
  <si>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</si>
  <si>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</si>
  <si>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</si>
  <si>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</si>
  <si>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0316310</t>
  </si>
  <si>
    <t>6300</t>
  </si>
  <si>
    <t>Будівництво</t>
  </si>
  <si>
    <t>6310</t>
  </si>
  <si>
    <t>0490</t>
  </si>
  <si>
    <t>Реалізація заходів щодо інвестиційного розвитку території</t>
  </si>
  <si>
    <t>субвенції з державного бюджету місцевим бюджетам на здійснення заходів щодо соціально-економічного розвитку окремих територій ( придбання комп"ютерної техніки)</t>
  </si>
  <si>
    <t xml:space="preserve">в тому числі за рахунок коштів з державного бюджету </t>
  </si>
  <si>
    <t>1016330</t>
  </si>
  <si>
    <t>6330</t>
  </si>
  <si>
    <t>Проведення невідкладних відновлювальних робіт, будівництво та реконструкція загальноосвітніх навчальних закладів</t>
  </si>
  <si>
    <t>1513049</t>
  </si>
  <si>
    <t>3049</t>
  </si>
  <si>
    <t>Надання державної соціальної допомоги інвалідам з дитинства та дітям-інвалідам</t>
  </si>
  <si>
    <t>1513012</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</si>
  <si>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</si>
  <si>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</si>
  <si>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</si>
  <si>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</si>
  <si>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</si>
  <si>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</si>
  <si>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</si>
  <si>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</si>
  <si>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</si>
  <si>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</si>
  <si>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</si>
  <si>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</si>
  <si>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1015050</t>
  </si>
  <si>
    <t>5050</t>
  </si>
  <si>
    <t>Підтримка фізкультурно-спортивного руху</t>
  </si>
  <si>
    <t>1011210</t>
  </si>
  <si>
    <t>1210</t>
  </si>
  <si>
    <t>Утримання інших закладів освіти</t>
  </si>
  <si>
    <t>2417213</t>
  </si>
  <si>
    <t>7213</t>
  </si>
  <si>
    <t>0830</t>
  </si>
  <si>
    <t>Підтримка книговидання</t>
  </si>
  <si>
    <t>1513400</t>
  </si>
  <si>
    <t>3400</t>
  </si>
  <si>
    <t>Інші видатки на соціальний захист населення</t>
  </si>
  <si>
    <t>1513401</t>
  </si>
  <si>
    <t>3401</t>
  </si>
  <si>
    <t xml:space="preserve">Фінансування заходів районної програми соціального захисту населення "Турбота" </t>
  </si>
  <si>
    <t>1513402</t>
  </si>
  <si>
    <t>3402</t>
  </si>
  <si>
    <t xml:space="preserve">Фінансування заходів районної програми  "Безбар'єрна Баштанщина»" </t>
  </si>
  <si>
    <t>1513104</t>
  </si>
  <si>
    <t>3104</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</si>
  <si>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</si>
  <si>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t>1513105</t>
  </si>
  <si>
    <t>3105</t>
  </si>
  <si>
    <t>Надання реабілітаційних послуг інвалідам та дітям-інвалідам</t>
  </si>
  <si>
    <t>1516310</t>
  </si>
  <si>
    <t>1513501</t>
  </si>
  <si>
    <t>3501</t>
  </si>
  <si>
    <t>Фінансова підтримка Баштанської районної організації Товариства Червоного Хреста (заробітна плата медичній сестрі)</t>
  </si>
  <si>
    <t>1513500</t>
  </si>
  <si>
    <t>3500</t>
  </si>
  <si>
    <t>Інші видатки</t>
  </si>
  <si>
    <t>0318370</t>
  </si>
  <si>
    <t>8370</t>
  </si>
  <si>
    <t>0180</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</si>
  <si>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</si>
  <si>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коштів місцевих бюджетів співфінансування видатків  субвенції з державного бюджету місцевим бюджетам на здійснення заходів щодо соціально-економічного розвитку окремих територій (придбання комп"ютерної техніки, мультимедійних комплексів, тенісних столів, телевізорів)</t>
  </si>
  <si>
    <t>1513040</t>
  </si>
  <si>
    <t>3040</t>
  </si>
  <si>
    <t>Надання допомоги сім'ям з дітьми, малозабезпеченим сім'ям, інвалідам з дитинства, дітям-інвалідам та тимчасової  допомоги дітям</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</si>
  <si>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</si>
  <si>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</si>
  <si>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</si>
  <si>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</si>
  <si>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3020</t>
  </si>
  <si>
    <t>Надання пільг та субсидій населенню на придбання твердого та рідкого пічного побутового палива і скрапленого газу</t>
  </si>
  <si>
    <t>0311220</t>
  </si>
  <si>
    <t>0316650</t>
  </si>
  <si>
    <t>6650</t>
  </si>
  <si>
    <t>0456</t>
  </si>
  <si>
    <t>Утримання та розвиток інфраструктури доріг</t>
  </si>
  <si>
    <t>7618800</t>
  </si>
  <si>
    <t>8800</t>
  </si>
  <si>
    <t>Інші субвенції</t>
  </si>
  <si>
    <t>7600000</t>
  </si>
  <si>
    <t>Фінансове управління райдержадміністрації</t>
  </si>
  <si>
    <t>7610000</t>
  </si>
  <si>
    <t>0318600</t>
  </si>
  <si>
    <t>8600</t>
  </si>
  <si>
    <t>0133</t>
  </si>
  <si>
    <t>0318602</t>
  </si>
  <si>
    <t>8602</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</si>
  <si>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</si>
  <si>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в тому числі по медичній субвенції:</t>
  </si>
  <si>
    <t>0100000</t>
  </si>
  <si>
    <t>Районна рада</t>
  </si>
  <si>
    <t>0110000</t>
  </si>
  <si>
    <t>0110170</t>
  </si>
  <si>
    <t>0170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</si>
  <si>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</si>
  <si>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</si>
  <si>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 04.12.2017 №8  </t>
  </si>
  <si>
    <t xml:space="preserve">Субвенція з районного бюджету Баштанського району сільському бюджету на преміювання переможців конкурсу «Населений пункт кращого благоустрою і підтримки санітарного стану»(Інгульська сільська рада – 5,0 тис.грн., Лоцкинська сільська рада – 3,0 тис.грн., Старогороженська сільська рада – 1,0 тис.грн., Новоолександрівська сільська рада - 1,0 тис.грн)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</si>
</sst>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b/>
      <sz val="18"/>
      <name val="Times New Roman"/>
      <family val="1"/>
    </font>
    <font>
      <b/>
      <sz val="18"/>
      <color indexed="10"/>
      <name val="Times New Roman"/>
      <family val="1"/>
    </font>
    <font>
      <sz val="18"/>
      <color indexed="10"/>
      <name val="Times New Roman"/>
      <family val="1"/>
    </font>
    <font>
      <sz val="18"/>
      <color indexed="10"/>
      <name val="Arial Cyr"/>
      <family val="0"/>
    </font>
    <font>
      <sz val="18"/>
      <color indexed="8"/>
      <name val="Times New Roman"/>
      <family val="1"/>
    </font>
    <font>
      <b/>
      <i/>
      <sz val="18"/>
      <name val="Times New Roman"/>
      <family val="1"/>
    </font>
    <font>
      <sz val="22"/>
      <name val="Times New Roman"/>
      <family val="1"/>
    </font>
    <font>
      <b/>
      <sz val="22"/>
      <color indexed="10"/>
      <name val="Times New Roman"/>
      <family val="1"/>
    </font>
    <font>
      <sz val="22"/>
      <color indexed="10"/>
      <name val="Times New Roman"/>
      <family val="1"/>
    </font>
    <font>
      <b/>
      <sz val="22"/>
      <name val="Times New Roman Cyr"/>
      <family val="0"/>
    </font>
    <font>
      <sz val="22"/>
      <name val="Times New Roman Cyr"/>
      <family val="1"/>
    </font>
    <font>
      <sz val="20"/>
      <name val="Times New Roman"/>
      <family val="1"/>
    </font>
    <font>
      <b/>
      <sz val="20"/>
      <name val="Times New Roman"/>
      <family val="1"/>
    </font>
    <font>
      <sz val="22"/>
      <name val="Arial Cyr"/>
      <family val="0"/>
    </font>
    <font>
      <sz val="22"/>
      <name val="Times New Roman CYR"/>
      <family val="0"/>
    </font>
    <font>
      <sz val="18"/>
      <name val="Times New Roman Cyr"/>
      <family val="1"/>
    </font>
    <font>
      <sz val="16"/>
      <name val="Times New Roman"/>
      <family val="1"/>
    </font>
    <font>
      <sz val="2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35"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6" fillId="0" borderId="6" applyNumberFormat="0" applyFill="0" applyAlignment="0" applyProtection="0"/>
    <xf numFmtId="0" fontId="37" fillId="15" borderId="7" applyNumberFormat="0" applyAlignment="0" applyProtection="0"/>
    <xf numFmtId="0" fontId="9" fillId="0" borderId="0" applyNumberFormat="0" applyFill="0" applyBorder="0" applyAlignment="0" applyProtection="0"/>
    <xf numFmtId="0" fontId="38" fillId="8" borderId="0" applyNumberFormat="0" applyBorder="0" applyAlignment="0" applyProtection="0"/>
    <xf numFmtId="0" fontId="4" fillId="0" borderId="0" applyNumberFormat="0" applyFill="0" applyBorder="0" applyAlignment="0" applyProtection="0"/>
    <xf numFmtId="0" fontId="39" fillId="16" borderId="0" applyNumberFormat="0" applyBorder="0" applyAlignment="0" applyProtection="0"/>
    <xf numFmtId="0" fontId="4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17" borderId="0" applyNumberFormat="0" applyBorder="0" applyAlignment="0" applyProtection="0"/>
  </cellStyleXfs>
  <cellXfs count="124">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0" fontId="10" fillId="0" borderId="0" xfId="0" applyFont="1" applyAlignment="1">
      <alignment/>
    </xf>
    <xf numFmtId="182" fontId="10" fillId="0" borderId="0" xfId="0" applyNumberFormat="1" applyFont="1" applyAlignment="1">
      <alignment/>
    </xf>
    <xf numFmtId="182" fontId="10" fillId="0" borderId="0" xfId="0" applyNumberFormat="1" applyFont="1" applyAlignment="1">
      <alignment/>
    </xf>
    <xf numFmtId="2" fontId="10" fillId="0" borderId="0" xfId="0" applyNumberFormat="1" applyFont="1" applyAlignment="1">
      <alignment/>
    </xf>
    <xf numFmtId="0" fontId="14" fillId="0" borderId="0" xfId="0" applyFont="1" applyAlignment="1">
      <alignment/>
    </xf>
    <xf numFmtId="0" fontId="16" fillId="0" borderId="0" xfId="0" applyFont="1" applyAlignment="1">
      <alignment/>
    </xf>
    <xf numFmtId="0" fontId="12" fillId="0" borderId="0" xfId="0" applyFont="1" applyAlignment="1">
      <alignment/>
    </xf>
    <xf numFmtId="0" fontId="15"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xf>
    <xf numFmtId="49" fontId="12" fillId="0" borderId="10" xfId="0" applyNumberFormat="1" applyFont="1" applyBorder="1" applyAlignment="1" applyProtection="1">
      <alignment horizontal="center" vertical="center" wrapText="1"/>
      <protection locked="0"/>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pplyProtection="1">
      <alignment horizontal="center"/>
      <protection locked="0"/>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49" fontId="18" fillId="0" borderId="0" xfId="0" applyNumberFormat="1" applyFont="1" applyAlignment="1">
      <alignment/>
    </xf>
    <xf numFmtId="49" fontId="18" fillId="0" borderId="0" xfId="0" applyNumberFormat="1" applyFont="1" applyAlignment="1">
      <alignment horizontal="center" wrapText="1"/>
    </xf>
    <xf numFmtId="0" fontId="11" fillId="0" borderId="0" xfId="0" applyFont="1" applyAlignment="1">
      <alignment horizontal="left" wrapText="1"/>
    </xf>
    <xf numFmtId="182" fontId="19" fillId="0" borderId="0" xfId="0" applyNumberFormat="1" applyFont="1" applyAlignment="1">
      <alignment vertical="justify"/>
    </xf>
    <xf numFmtId="182" fontId="20" fillId="0" borderId="0" xfId="0" applyNumberFormat="1" applyFont="1" applyAlignment="1">
      <alignment vertical="justify"/>
    </xf>
    <xf numFmtId="0" fontId="21" fillId="0" borderId="0" xfId="0" applyNumberFormat="1" applyFont="1" applyBorder="1" applyAlignment="1" applyProtection="1">
      <alignment horizontal="left" vertical="center"/>
      <protection locked="0"/>
    </xf>
    <xf numFmtId="182" fontId="11" fillId="0" borderId="0" xfId="0" applyNumberFormat="1" applyFont="1" applyAlignment="1">
      <alignment vertical="justify"/>
    </xf>
    <xf numFmtId="182" fontId="18" fillId="0" borderId="0" xfId="0" applyNumberFormat="1" applyFont="1" applyAlignment="1">
      <alignment vertical="justify"/>
    </xf>
    <xf numFmtId="49" fontId="18" fillId="0" borderId="0" xfId="0" applyNumberFormat="1" applyFont="1" applyAlignment="1">
      <alignment vertical="top"/>
    </xf>
    <xf numFmtId="49" fontId="18" fillId="0" borderId="0" xfId="0" applyNumberFormat="1" applyFont="1" applyFill="1" applyAlignment="1">
      <alignment horizontal="center" vertical="top" wrapText="1"/>
    </xf>
    <xf numFmtId="0" fontId="22" fillId="0" borderId="0" xfId="0" applyFont="1" applyAlignment="1" applyProtection="1">
      <alignment horizontal="left" vertical="top" wrapText="1"/>
      <protection locked="0"/>
    </xf>
    <xf numFmtId="0" fontId="11" fillId="0" borderId="0" xfId="0" applyFont="1" applyAlignment="1">
      <alignment horizontal="left" vertical="top" wrapText="1"/>
    </xf>
    <xf numFmtId="49" fontId="20" fillId="0" borderId="0" xfId="0" applyNumberFormat="1" applyFont="1" applyAlignment="1">
      <alignment vertical="top"/>
    </xf>
    <xf numFmtId="49" fontId="20" fillId="0" borderId="0" xfId="0" applyNumberFormat="1" applyFont="1" applyAlignment="1">
      <alignment horizontal="center" wrapText="1"/>
    </xf>
    <xf numFmtId="49" fontId="18" fillId="0" borderId="0" xfId="0" applyNumberFormat="1" applyFont="1" applyAlignment="1">
      <alignment horizontal="center" vertical="top" wrapText="1"/>
    </xf>
    <xf numFmtId="0" fontId="11" fillId="0" borderId="0" xfId="0" applyFont="1" applyAlignment="1">
      <alignment horizontal="left" vertical="top" wrapText="1" shrinkToFit="1"/>
    </xf>
    <xf numFmtId="49" fontId="11" fillId="0" borderId="0" xfId="0" applyNumberFormat="1" applyFont="1" applyAlignment="1">
      <alignment horizontal="center" wrapText="1"/>
    </xf>
    <xf numFmtId="0" fontId="11" fillId="0" borderId="0" xfId="0" applyFont="1" applyAlignment="1">
      <alignment horizontal="left" vertical="center" wrapText="1"/>
    </xf>
    <xf numFmtId="0" fontId="21" fillId="0" borderId="0" xfId="0" applyFont="1" applyAlignment="1" applyProtection="1">
      <alignment horizontal="left" vertical="top" wrapText="1"/>
      <protection locked="0"/>
    </xf>
    <xf numFmtId="0" fontId="18" fillId="0" borderId="0" xfId="0" applyFont="1" applyAlignment="1">
      <alignment/>
    </xf>
    <xf numFmtId="49" fontId="22" fillId="0" borderId="0" xfId="0" applyNumberFormat="1" applyFont="1" applyAlignment="1">
      <alignment horizontal="center" vertical="top"/>
    </xf>
    <xf numFmtId="49" fontId="11" fillId="0" borderId="0" xfId="0" applyNumberFormat="1" applyFont="1" applyAlignment="1">
      <alignment horizontal="center" vertical="top" wrapText="1"/>
    </xf>
    <xf numFmtId="190" fontId="11" fillId="0" borderId="0" xfId="0" applyNumberFormat="1" applyFont="1" applyAlignment="1">
      <alignment vertical="justify"/>
    </xf>
    <xf numFmtId="190" fontId="18" fillId="0" borderId="0" xfId="0" applyNumberFormat="1" applyFont="1" applyAlignment="1">
      <alignment vertical="justify"/>
    </xf>
    <xf numFmtId="0" fontId="11" fillId="0" borderId="0" xfId="0" applyFont="1" applyAlignment="1">
      <alignment horizontal="left" vertical="center"/>
    </xf>
    <xf numFmtId="49" fontId="18" fillId="0" borderId="0" xfId="0" applyNumberFormat="1" applyFont="1" applyFill="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top"/>
    </xf>
    <xf numFmtId="0" fontId="20" fillId="0" borderId="0" xfId="0" applyFont="1" applyAlignment="1">
      <alignment vertical="top"/>
    </xf>
    <xf numFmtId="182" fontId="18" fillId="0" borderId="0" xfId="0" applyNumberFormat="1" applyFont="1" applyAlignment="1">
      <alignment/>
    </xf>
    <xf numFmtId="2" fontId="18" fillId="0" borderId="0" xfId="0" applyNumberFormat="1" applyFont="1" applyAlignment="1">
      <alignment/>
    </xf>
    <xf numFmtId="0" fontId="18" fillId="0" borderId="0" xfId="0" applyFont="1" applyFill="1" applyAlignment="1">
      <alignment horizontal="justify" vertical="top" wrapText="1"/>
    </xf>
    <xf numFmtId="0" fontId="19" fillId="0" borderId="0" xfId="0" applyFont="1" applyAlignment="1">
      <alignment horizontal="left" wrapText="1"/>
    </xf>
    <xf numFmtId="49" fontId="23" fillId="0" borderId="0" xfId="0" applyNumberFormat="1" applyFont="1" applyAlignment="1">
      <alignment vertical="top"/>
    </xf>
    <xf numFmtId="0" fontId="25" fillId="2" borderId="0" xfId="0" applyFont="1" applyFill="1" applyAlignment="1">
      <alignment/>
    </xf>
    <xf numFmtId="0" fontId="22" fillId="0" borderId="0" xfId="0" applyNumberFormat="1" applyFont="1" applyBorder="1" applyAlignment="1" applyProtection="1">
      <alignment horizontal="left" vertical="top" wrapText="1"/>
      <protection locked="0"/>
    </xf>
    <xf numFmtId="0" fontId="18" fillId="0" borderId="0" xfId="0" applyFont="1" applyAlignment="1">
      <alignment horizontal="left" vertical="top" wrapText="1"/>
    </xf>
    <xf numFmtId="2" fontId="18" fillId="0" borderId="0" xfId="0" applyNumberFormat="1" applyFont="1" applyBorder="1" applyAlignment="1">
      <alignment horizontal="center" vertical="center" wrapText="1"/>
    </xf>
    <xf numFmtId="0" fontId="18" fillId="0" borderId="0" xfId="0" applyFont="1" applyBorder="1" applyAlignment="1" quotePrefix="1">
      <alignment horizontal="center" vertical="top" wrapText="1"/>
    </xf>
    <xf numFmtId="0" fontId="26" fillId="0" borderId="0" xfId="0" applyFont="1" applyBorder="1" applyAlignment="1">
      <alignment vertical="top" wrapText="1"/>
    </xf>
    <xf numFmtId="0" fontId="18" fillId="0" borderId="0" xfId="0" applyFont="1" applyBorder="1" applyAlignment="1" quotePrefix="1">
      <alignment horizontal="left" vertical="top" wrapText="1"/>
    </xf>
    <xf numFmtId="0" fontId="10" fillId="0" borderId="0" xfId="0" applyFont="1" applyAlignment="1">
      <alignment horizontal="left" vertical="top" wrapText="1"/>
    </xf>
    <xf numFmtId="0" fontId="23" fillId="0" borderId="0" xfId="0" applyFont="1" applyAlignment="1">
      <alignment horizontal="left" vertical="top" wrapText="1"/>
    </xf>
    <xf numFmtId="0" fontId="18" fillId="0" borderId="0" xfId="0" applyFont="1" applyBorder="1" applyAlignment="1">
      <alignment vertical="top" wrapText="1"/>
    </xf>
    <xf numFmtId="49" fontId="21" fillId="0" borderId="0" xfId="0" applyNumberFormat="1" applyFont="1" applyAlignment="1">
      <alignment horizontal="center" vertical="top"/>
    </xf>
    <xf numFmtId="49" fontId="18" fillId="0" borderId="0" xfId="0" applyNumberFormat="1" applyFont="1" applyFill="1" applyAlignment="1">
      <alignment horizontal="center" vertical="justify" wrapText="1"/>
    </xf>
    <xf numFmtId="0" fontId="11" fillId="0" borderId="0" xfId="0" applyFont="1" applyAlignment="1">
      <alignment horizontal="justify" vertical="top" wrapText="1"/>
    </xf>
    <xf numFmtId="0" fontId="18" fillId="0" borderId="0" xfId="0" applyFont="1" applyAlignment="1">
      <alignment horizontal="justify" vertical="top" wrapText="1"/>
    </xf>
    <xf numFmtId="0" fontId="27" fillId="0" borderId="0" xfId="0" applyFont="1" applyAlignment="1" applyProtection="1">
      <alignment horizontal="left" vertical="top" wrapText="1"/>
      <protection locked="0"/>
    </xf>
    <xf numFmtId="0" fontId="28" fillId="0" borderId="0" xfId="0" applyFont="1" applyAlignment="1">
      <alignment horizontal="left" vertical="top" wrapText="1"/>
    </xf>
    <xf numFmtId="0" fontId="28" fillId="0" borderId="0" xfId="0" applyNumberFormat="1" applyFont="1" applyAlignment="1">
      <alignment horizontal="left" vertical="top" wrapText="1"/>
    </xf>
    <xf numFmtId="0" fontId="22" fillId="0" borderId="0" xfId="0" applyFont="1" applyAlignment="1" applyProtection="1">
      <alignment horizontal="left" vertical="top"/>
      <protection locked="0"/>
    </xf>
    <xf numFmtId="0" fontId="18" fillId="0" borderId="0" xfId="0" applyFont="1" applyFill="1" applyBorder="1" applyAlignment="1">
      <alignment horizontal="justify" vertical="top"/>
    </xf>
    <xf numFmtId="49" fontId="18" fillId="0" borderId="0" xfId="0" applyNumberFormat="1" applyFont="1" applyFill="1" applyAlignment="1">
      <alignment vertical="top"/>
    </xf>
    <xf numFmtId="0" fontId="22" fillId="0" borderId="0" xfId="0" applyFont="1" applyFill="1" applyAlignment="1" applyProtection="1">
      <alignment horizontal="left" vertical="top" wrapText="1"/>
      <protection locked="0"/>
    </xf>
    <xf numFmtId="2" fontId="10" fillId="0" borderId="0" xfId="0" applyNumberFormat="1" applyFont="1" applyFill="1" applyBorder="1" applyAlignment="1" quotePrefix="1">
      <alignment vertical="center" wrapText="1"/>
    </xf>
    <xf numFmtId="0" fontId="18" fillId="0" borderId="0" xfId="0" applyFont="1" applyAlignment="1">
      <alignment horizontal="left" wrapText="1"/>
    </xf>
    <xf numFmtId="0" fontId="22" fillId="0" borderId="0" xfId="0" applyFont="1" applyFill="1" applyAlignment="1" applyProtection="1">
      <alignment horizontal="left" vertical="justify" wrapText="1"/>
      <protection locked="0"/>
    </xf>
    <xf numFmtId="0" fontId="10" fillId="0" borderId="0" xfId="0" applyNumberFormat="1" applyFont="1" applyAlignment="1">
      <alignment horizontal="left" vertical="top" wrapText="1"/>
    </xf>
    <xf numFmtId="0" fontId="22" fillId="0" borderId="0" xfId="0" applyFont="1" applyFill="1" applyAlignment="1" applyProtection="1">
      <alignment horizontal="left" vertical="top" wrapText="1"/>
      <protection locked="0"/>
    </xf>
    <xf numFmtId="0" fontId="14" fillId="0" borderId="0" xfId="0" applyFont="1" applyBorder="1" applyAlignment="1">
      <alignment horizontal="center"/>
    </xf>
    <xf numFmtId="0" fontId="14" fillId="0" borderId="0" xfId="0" applyFont="1" applyBorder="1" applyAlignment="1" applyProtection="1">
      <alignment horizontal="center"/>
      <protection locked="0"/>
    </xf>
    <xf numFmtId="182" fontId="18" fillId="0" borderId="0" xfId="0" applyNumberFormat="1" applyFont="1" applyBorder="1" applyAlignment="1" applyProtection="1">
      <alignment horizontal="center" vertical="top"/>
      <protection locked="0"/>
    </xf>
    <xf numFmtId="182" fontId="18" fillId="0" borderId="0" xfId="0" applyNumberFormat="1" applyFont="1" applyBorder="1" applyAlignment="1">
      <alignment horizontal="center" vertical="top"/>
    </xf>
    <xf numFmtId="182" fontId="18" fillId="0" borderId="0" xfId="0" applyNumberFormat="1" applyFont="1" applyBorder="1" applyAlignment="1" applyProtection="1">
      <alignment horizontal="center"/>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17" fillId="0" borderId="21" xfId="0" applyNumberFormat="1" applyFont="1" applyBorder="1" applyAlignment="1" applyProtection="1">
      <alignment horizontal="center" vertical="center" wrapText="1"/>
      <protection locked="0"/>
    </xf>
    <xf numFmtId="49" fontId="17" fillId="0" borderId="22" xfId="0" applyNumberFormat="1" applyFont="1" applyBorder="1" applyAlignment="1" applyProtection="1">
      <alignment horizontal="center" vertical="center" wrapText="1"/>
      <protection locked="0"/>
    </xf>
    <xf numFmtId="49" fontId="17" fillId="0" borderId="23"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center" vertical="center" wrapText="1"/>
      <protection locked="0"/>
    </xf>
    <xf numFmtId="49" fontId="12" fillId="0" borderId="25" xfId="0" applyNumberFormat="1" applyFont="1" applyBorder="1" applyAlignment="1" applyProtection="1">
      <alignment horizontal="center" vertical="center" wrapText="1"/>
      <protection locked="0"/>
    </xf>
    <xf numFmtId="49" fontId="12" fillId="0" borderId="17" xfId="0" applyNumberFormat="1" applyFont="1" applyBorder="1" applyAlignment="1" applyProtection="1">
      <alignment horizontal="center" vertical="center" wrapText="1"/>
      <protection locked="0"/>
    </xf>
    <xf numFmtId="49" fontId="12" fillId="0" borderId="26"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49" fontId="12" fillId="0" borderId="27" xfId="0" applyNumberFormat="1" applyFont="1" applyBorder="1" applyAlignment="1" applyProtection="1">
      <alignment horizontal="center" vertical="center" wrapText="1"/>
      <protection locked="0"/>
    </xf>
    <xf numFmtId="49" fontId="12" fillId="0" borderId="28" xfId="0" applyNumberFormat="1" applyFont="1" applyBorder="1" applyAlignment="1" applyProtection="1">
      <alignment horizontal="center" vertical="center" wrapText="1"/>
      <protection locked="0"/>
    </xf>
    <xf numFmtId="49" fontId="12" fillId="0" borderId="29" xfId="0" applyNumberFormat="1" applyFont="1" applyBorder="1" applyAlignment="1" applyProtection="1">
      <alignment horizontal="center" vertical="center" wrapText="1"/>
      <protection locked="0"/>
    </xf>
    <xf numFmtId="49" fontId="12" fillId="0" borderId="27"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8" xfId="0" applyNumberFormat="1" applyFont="1" applyBorder="1" applyAlignment="1">
      <alignment horizontal="center" vertical="center" wrapText="1"/>
    </xf>
    <xf numFmtId="49" fontId="12" fillId="0" borderId="30" xfId="0" applyNumberFormat="1" applyFont="1" applyBorder="1" applyAlignment="1" applyProtection="1">
      <alignment horizontal="center" vertical="center" wrapText="1"/>
      <protection locked="0"/>
    </xf>
    <xf numFmtId="49" fontId="12" fillId="0" borderId="31" xfId="0" applyNumberFormat="1" applyFont="1" applyBorder="1" applyAlignment="1" applyProtection="1">
      <alignment horizontal="center" vertical="center" wrapText="1"/>
      <protection locked="0"/>
    </xf>
    <xf numFmtId="49" fontId="12" fillId="0" borderId="16" xfId="0" applyNumberFormat="1"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49" fontId="17" fillId="0" borderId="27" xfId="0" applyNumberFormat="1" applyFont="1" applyBorder="1" applyAlignment="1" applyProtection="1">
      <alignment horizontal="center" vertical="center" wrapText="1"/>
      <protection locked="0"/>
    </xf>
    <xf numFmtId="49" fontId="17" fillId="0" borderId="26" xfId="0" applyNumberFormat="1" applyFont="1" applyBorder="1" applyAlignment="1" applyProtection="1">
      <alignment horizontal="center" vertical="center" wrapText="1"/>
      <protection locked="0"/>
    </xf>
    <xf numFmtId="49" fontId="17" fillId="0" borderId="28" xfId="0" applyNumberFormat="1" applyFont="1" applyBorder="1" applyAlignment="1" applyProtection="1">
      <alignment horizontal="center" vertical="center" wrapText="1"/>
      <protection locked="0"/>
    </xf>
    <xf numFmtId="0" fontId="24" fillId="0" borderId="0" xfId="0" applyFont="1" applyFill="1" applyAlignment="1">
      <alignment horizontal="center" vertical="center" wrapText="1"/>
    </xf>
    <xf numFmtId="49" fontId="12" fillId="0" borderId="0"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10"/>
  <sheetViews>
    <sheetView tabSelected="1" view="pageBreakPreview" zoomScale="50" zoomScaleNormal="60" zoomScaleSheetLayoutView="50" zoomScalePageLayoutView="50" workbookViewId="0" topLeftCell="A100">
      <selection activeCell="G47" sqref="G47"/>
    </sheetView>
  </sheetViews>
  <sheetFormatPr defaultColWidth="9.00390625" defaultRowHeight="12.75"/>
  <cols>
    <col min="1" max="1" width="19.75390625" style="1" customWidth="1"/>
    <col min="2" max="2" width="14.00390625" style="1" customWidth="1"/>
    <col min="3" max="3" width="13.625" style="1" customWidth="1"/>
    <col min="4" max="4" width="83.25390625" style="1" customWidth="1"/>
    <col min="5" max="5" width="28.875" style="1" customWidth="1"/>
    <col min="6" max="6" width="27.875" style="1" customWidth="1"/>
    <col min="7" max="7" width="26.875" style="1" customWidth="1"/>
    <col min="8" max="8" width="26.25390625" style="1" customWidth="1"/>
    <col min="9" max="9" width="20.375" style="1" customWidth="1"/>
    <col min="10" max="10" width="22.625" style="1" customWidth="1"/>
    <col min="11" max="11" width="20.375" style="1" customWidth="1"/>
    <col min="12" max="12" width="27.125" style="1" customWidth="1"/>
    <col min="13" max="13" width="19.75390625" style="1" customWidth="1"/>
    <col min="14" max="14" width="24.875" style="1" customWidth="1"/>
    <col min="15" max="15" width="22.125" style="1" customWidth="1"/>
    <col min="16" max="16" width="28.375" style="1" customWidth="1"/>
    <col min="17" max="17" width="9.375" style="1" bestFit="1" customWidth="1"/>
    <col min="18" max="16384" width="9.125" style="1" customWidth="1"/>
  </cols>
  <sheetData>
    <row r="1" spans="1:16" ht="23.25">
      <c r="A1" s="11"/>
      <c r="B1" s="11"/>
      <c r="C1" s="11"/>
      <c r="D1" s="11"/>
      <c r="E1" s="11"/>
      <c r="F1" s="11"/>
      <c r="G1" s="11"/>
      <c r="H1" s="11"/>
      <c r="I1" s="11"/>
      <c r="J1" s="11"/>
      <c r="K1" s="11"/>
      <c r="L1" s="11"/>
      <c r="M1" s="11"/>
      <c r="N1" s="11"/>
      <c r="O1" s="11"/>
      <c r="P1" s="11"/>
    </row>
    <row r="2" spans="1:16" ht="23.25">
      <c r="A2" s="11"/>
      <c r="B2" s="11"/>
      <c r="C2" s="11"/>
      <c r="D2" s="11"/>
      <c r="E2" s="11"/>
      <c r="F2" s="11"/>
      <c r="G2" s="11"/>
      <c r="H2" s="11"/>
      <c r="I2" s="11"/>
      <c r="J2" s="11"/>
      <c r="K2" s="11" t="s">
        <v>5</v>
      </c>
      <c r="L2" s="11"/>
      <c r="M2" s="11"/>
      <c r="N2" s="11" t="s">
        <v>39</v>
      </c>
      <c r="O2" s="11"/>
      <c r="P2" s="11"/>
    </row>
    <row r="3" spans="1:16" ht="23.25">
      <c r="A3" s="11"/>
      <c r="B3" s="11"/>
      <c r="C3" s="11"/>
      <c r="D3" s="11"/>
      <c r="E3" s="11"/>
      <c r="F3" s="11"/>
      <c r="G3" s="11"/>
      <c r="H3" s="11"/>
      <c r="I3" s="11"/>
      <c r="J3" s="11"/>
      <c r="K3" s="11" t="s">
        <v>5</v>
      </c>
      <c r="L3" s="11"/>
      <c r="M3" s="11"/>
      <c r="N3" s="11" t="s">
        <v>18</v>
      </c>
      <c r="O3" s="11"/>
      <c r="P3" s="11"/>
    </row>
    <row r="4" spans="1:16" ht="23.25">
      <c r="A4" s="11"/>
      <c r="B4" s="11"/>
      <c r="C4" s="11"/>
      <c r="D4" s="11"/>
      <c r="E4" s="11"/>
      <c r="F4" s="11"/>
      <c r="G4" s="11"/>
      <c r="H4" s="11"/>
      <c r="I4" s="11"/>
      <c r="J4" s="11"/>
      <c r="K4" s="11"/>
      <c r="L4" s="11"/>
      <c r="M4" s="11"/>
      <c r="N4" s="11" t="s">
        <v>244</v>
      </c>
      <c r="O4" s="11"/>
      <c r="P4" s="11"/>
    </row>
    <row r="5" spans="1:16" ht="23.25">
      <c r="A5" s="11"/>
      <c r="B5" s="11"/>
      <c r="C5" s="11"/>
      <c r="D5" s="11"/>
      <c r="E5" s="11"/>
      <c r="F5" s="11"/>
      <c r="G5" s="11"/>
      <c r="H5" s="11"/>
      <c r="I5" s="11"/>
      <c r="J5" s="11"/>
      <c r="K5" s="11"/>
      <c r="L5" s="11"/>
      <c r="M5" s="11"/>
      <c r="N5" s="16"/>
      <c r="O5" s="11"/>
      <c r="P5" s="11"/>
    </row>
    <row r="6" spans="1:16" ht="23.25">
      <c r="A6" s="11"/>
      <c r="B6" s="11"/>
      <c r="C6" s="11"/>
      <c r="D6" s="11"/>
      <c r="E6" s="11"/>
      <c r="F6" s="11"/>
      <c r="G6" s="11"/>
      <c r="H6" s="11"/>
      <c r="I6" s="11"/>
      <c r="J6" s="11"/>
      <c r="K6" s="11" t="s">
        <v>5</v>
      </c>
      <c r="L6" s="11"/>
      <c r="M6" s="11"/>
      <c r="N6" s="11"/>
      <c r="O6" s="11"/>
      <c r="P6" s="11"/>
    </row>
    <row r="7" spans="1:16" ht="25.5">
      <c r="A7" s="15"/>
      <c r="B7" s="15"/>
      <c r="C7" s="15"/>
      <c r="D7" s="15"/>
      <c r="E7" s="15"/>
      <c r="F7" s="15"/>
      <c r="G7" s="17" t="s">
        <v>54</v>
      </c>
      <c r="H7" s="15"/>
      <c r="I7" s="15"/>
      <c r="J7" s="15"/>
      <c r="K7" s="15"/>
      <c r="L7" s="15"/>
      <c r="M7" s="15"/>
      <c r="N7" s="15"/>
      <c r="O7" s="15"/>
      <c r="P7" s="15"/>
    </row>
    <row r="8" spans="1:16" ht="27" customHeight="1">
      <c r="A8" s="15"/>
      <c r="B8" s="15"/>
      <c r="C8" s="15"/>
      <c r="D8" s="18"/>
      <c r="E8" s="121" t="s">
        <v>79</v>
      </c>
      <c r="F8" s="121"/>
      <c r="G8" s="121"/>
      <c r="H8" s="121"/>
      <c r="I8" s="121"/>
      <c r="J8" s="121"/>
      <c r="K8" s="18"/>
      <c r="L8" s="18"/>
      <c r="M8" s="18"/>
      <c r="N8" s="18"/>
      <c r="O8" s="19"/>
      <c r="P8" s="15"/>
    </row>
    <row r="9" spans="1:16" ht="24" thickBot="1">
      <c r="A9" s="15"/>
      <c r="B9" s="15"/>
      <c r="C9" s="20"/>
      <c r="D9" s="20"/>
      <c r="E9" s="20"/>
      <c r="F9" s="20"/>
      <c r="G9" s="20"/>
      <c r="H9" s="20"/>
      <c r="I9" s="20"/>
      <c r="J9" s="20"/>
      <c r="K9" s="20"/>
      <c r="L9" s="20"/>
      <c r="M9" s="20"/>
      <c r="N9" s="20"/>
      <c r="O9" s="20"/>
      <c r="P9" s="15"/>
    </row>
    <row r="10" spans="1:16" ht="51.75" customHeight="1" thickBot="1">
      <c r="A10" s="109" t="s">
        <v>7</v>
      </c>
      <c r="B10" s="109" t="s">
        <v>17</v>
      </c>
      <c r="C10" s="109" t="s">
        <v>16</v>
      </c>
      <c r="D10" s="109" t="s">
        <v>15</v>
      </c>
      <c r="E10" s="115" t="s">
        <v>13</v>
      </c>
      <c r="F10" s="116"/>
      <c r="G10" s="116"/>
      <c r="H10" s="116"/>
      <c r="I10" s="117"/>
      <c r="J10" s="115" t="s">
        <v>14</v>
      </c>
      <c r="K10" s="116"/>
      <c r="L10" s="116"/>
      <c r="M10" s="116"/>
      <c r="N10" s="116"/>
      <c r="O10" s="116"/>
      <c r="P10" s="94" t="s">
        <v>8</v>
      </c>
    </row>
    <row r="11" spans="1:16" ht="26.25" customHeight="1" thickBot="1">
      <c r="A11" s="110"/>
      <c r="B11" s="110"/>
      <c r="C11" s="110"/>
      <c r="D11" s="110"/>
      <c r="E11" s="112" t="s">
        <v>0</v>
      </c>
      <c r="F11" s="98" t="s">
        <v>9</v>
      </c>
      <c r="G11" s="101" t="s">
        <v>1</v>
      </c>
      <c r="H11" s="102"/>
      <c r="I11" s="118" t="s">
        <v>10</v>
      </c>
      <c r="J11" s="103" t="s">
        <v>0</v>
      </c>
      <c r="K11" s="98" t="s">
        <v>9</v>
      </c>
      <c r="L11" s="101" t="s">
        <v>1</v>
      </c>
      <c r="M11" s="108"/>
      <c r="N11" s="103" t="s">
        <v>10</v>
      </c>
      <c r="O11" s="21" t="s">
        <v>1</v>
      </c>
      <c r="P11" s="95"/>
    </row>
    <row r="12" spans="1:16" ht="18" customHeight="1">
      <c r="A12" s="110"/>
      <c r="B12" s="110"/>
      <c r="C12" s="110"/>
      <c r="D12" s="110"/>
      <c r="E12" s="113"/>
      <c r="F12" s="99"/>
      <c r="G12" s="106" t="s">
        <v>2</v>
      </c>
      <c r="H12" s="106" t="s">
        <v>3</v>
      </c>
      <c r="I12" s="119"/>
      <c r="J12" s="104"/>
      <c r="K12" s="99"/>
      <c r="L12" s="106" t="s">
        <v>2</v>
      </c>
      <c r="M12" s="122" t="s">
        <v>3</v>
      </c>
      <c r="N12" s="104"/>
      <c r="O12" s="106" t="s">
        <v>11</v>
      </c>
      <c r="P12" s="96"/>
    </row>
    <row r="13" spans="1:16" ht="103.5" customHeight="1" thickBot="1">
      <c r="A13" s="111"/>
      <c r="B13" s="111"/>
      <c r="C13" s="111"/>
      <c r="D13" s="111"/>
      <c r="E13" s="114"/>
      <c r="F13" s="100"/>
      <c r="G13" s="107"/>
      <c r="H13" s="107"/>
      <c r="I13" s="120"/>
      <c r="J13" s="105"/>
      <c r="K13" s="100"/>
      <c r="L13" s="107"/>
      <c r="M13" s="123"/>
      <c r="N13" s="105"/>
      <c r="O13" s="107"/>
      <c r="P13" s="97"/>
    </row>
    <row r="14" spans="1:16" ht="13.5" customHeight="1" hidden="1" thickBot="1">
      <c r="A14" s="22">
        <v>1</v>
      </c>
      <c r="B14" s="22"/>
      <c r="C14" s="23"/>
      <c r="D14" s="24">
        <v>3</v>
      </c>
      <c r="E14" s="25">
        <v>4</v>
      </c>
      <c r="F14" s="25">
        <v>5</v>
      </c>
      <c r="G14" s="25">
        <v>6</v>
      </c>
      <c r="H14" s="25">
        <v>7</v>
      </c>
      <c r="I14" s="25">
        <v>8</v>
      </c>
      <c r="J14" s="26">
        <v>9</v>
      </c>
      <c r="K14" s="26">
        <v>10</v>
      </c>
      <c r="L14" s="26">
        <v>11</v>
      </c>
      <c r="M14" s="26">
        <v>12</v>
      </c>
      <c r="N14" s="27">
        <v>13</v>
      </c>
      <c r="O14" s="22">
        <v>14</v>
      </c>
      <c r="P14" s="28" t="s">
        <v>12</v>
      </c>
    </row>
    <row r="15" spans="1:16" ht="42" customHeight="1">
      <c r="A15" s="29" t="s">
        <v>237</v>
      </c>
      <c r="B15" s="29"/>
      <c r="C15" s="30"/>
      <c r="D15" s="46" t="s">
        <v>238</v>
      </c>
      <c r="E15" s="90"/>
      <c r="F15" s="90"/>
      <c r="G15" s="90"/>
      <c r="H15" s="90"/>
      <c r="I15" s="90"/>
      <c r="J15" s="89"/>
      <c r="K15" s="89"/>
      <c r="L15" s="89"/>
      <c r="M15" s="89"/>
      <c r="N15" s="89"/>
      <c r="O15" s="89"/>
      <c r="P15" s="89"/>
    </row>
    <row r="16" spans="1:16" ht="37.5" customHeight="1">
      <c r="A16" s="29" t="s">
        <v>239</v>
      </c>
      <c r="B16" s="29"/>
      <c r="C16" s="30"/>
      <c r="D16" s="46" t="s">
        <v>238</v>
      </c>
      <c r="E16" s="90"/>
      <c r="F16" s="90"/>
      <c r="G16" s="90"/>
      <c r="H16" s="90"/>
      <c r="I16" s="90"/>
      <c r="J16" s="89"/>
      <c r="K16" s="89"/>
      <c r="L16" s="89"/>
      <c r="M16" s="89"/>
      <c r="N16" s="89"/>
      <c r="O16" s="89"/>
      <c r="P16" s="89"/>
    </row>
    <row r="17" spans="1:16" ht="160.5" customHeight="1">
      <c r="A17" s="37" t="s">
        <v>240</v>
      </c>
      <c r="B17" s="37" t="s">
        <v>241</v>
      </c>
      <c r="C17" s="38" t="s">
        <v>242</v>
      </c>
      <c r="D17" s="76" t="s">
        <v>243</v>
      </c>
      <c r="E17" s="91">
        <f>F17+I17</f>
        <v>-25</v>
      </c>
      <c r="F17" s="91">
        <f>-25</f>
        <v>-25</v>
      </c>
      <c r="G17" s="91"/>
      <c r="H17" s="91">
        <f>-38-6</f>
        <v>-44</v>
      </c>
      <c r="I17" s="91"/>
      <c r="J17" s="92"/>
      <c r="K17" s="92"/>
      <c r="L17" s="92"/>
      <c r="M17" s="92"/>
      <c r="N17" s="92"/>
      <c r="O17" s="92"/>
      <c r="P17" s="92">
        <f>J17+E17</f>
        <v>-25</v>
      </c>
    </row>
    <row r="18" spans="1:16" ht="40.5" customHeight="1">
      <c r="A18" s="37"/>
      <c r="B18" s="37"/>
      <c r="C18" s="38"/>
      <c r="D18" s="31" t="s">
        <v>4</v>
      </c>
      <c r="E18" s="93">
        <f>F18</f>
        <v>-25</v>
      </c>
      <c r="F18" s="93">
        <f>F17</f>
        <v>-25</v>
      </c>
      <c r="G18" s="93">
        <f aca="true" t="shared" si="0" ref="G18:P18">G17</f>
        <v>0</v>
      </c>
      <c r="H18" s="93">
        <f t="shared" si="0"/>
        <v>-44</v>
      </c>
      <c r="I18" s="93">
        <f t="shared" si="0"/>
        <v>0</v>
      </c>
      <c r="J18" s="93">
        <f t="shared" si="0"/>
        <v>0</v>
      </c>
      <c r="K18" s="93">
        <f t="shared" si="0"/>
        <v>0</v>
      </c>
      <c r="L18" s="93">
        <f t="shared" si="0"/>
        <v>0</v>
      </c>
      <c r="M18" s="93">
        <f t="shared" si="0"/>
        <v>0</v>
      </c>
      <c r="N18" s="93">
        <f t="shared" si="0"/>
        <v>0</v>
      </c>
      <c r="O18" s="93">
        <f t="shared" si="0"/>
        <v>0</v>
      </c>
      <c r="P18" s="93">
        <f t="shared" si="0"/>
        <v>-25</v>
      </c>
    </row>
    <row r="19" spans="1:16" ht="30" customHeight="1">
      <c r="A19" s="29" t="s">
        <v>19</v>
      </c>
      <c r="B19" s="29"/>
      <c r="C19" s="30"/>
      <c r="D19" s="31" t="s">
        <v>20</v>
      </c>
      <c r="E19" s="35"/>
      <c r="F19" s="35"/>
      <c r="G19" s="35"/>
      <c r="H19" s="35"/>
      <c r="I19" s="35"/>
      <c r="J19" s="35"/>
      <c r="K19" s="36"/>
      <c r="L19" s="36"/>
      <c r="M19" s="36"/>
      <c r="N19" s="36"/>
      <c r="O19" s="36"/>
      <c r="P19" s="35"/>
    </row>
    <row r="20" spans="1:16" ht="37.5" customHeight="1">
      <c r="A20" s="29" t="s">
        <v>21</v>
      </c>
      <c r="B20" s="29"/>
      <c r="C20" s="30"/>
      <c r="D20" s="31" t="s">
        <v>20</v>
      </c>
      <c r="E20" s="35"/>
      <c r="F20" s="35"/>
      <c r="G20" s="35"/>
      <c r="H20" s="35"/>
      <c r="I20" s="35"/>
      <c r="J20" s="35"/>
      <c r="K20" s="36"/>
      <c r="L20" s="36"/>
      <c r="M20" s="36"/>
      <c r="N20" s="36"/>
      <c r="O20" s="36"/>
      <c r="P20" s="35"/>
    </row>
    <row r="21" spans="1:16" ht="37.5" customHeight="1">
      <c r="A21" s="37" t="s">
        <v>219</v>
      </c>
      <c r="B21" s="37" t="s">
        <v>123</v>
      </c>
      <c r="C21" s="38" t="s">
        <v>124</v>
      </c>
      <c r="D21" s="85" t="s">
        <v>125</v>
      </c>
      <c r="E21" s="35">
        <f aca="true" t="shared" si="1" ref="E21:E28">F21</f>
        <v>-1.48</v>
      </c>
      <c r="F21" s="35">
        <v>-1.48</v>
      </c>
      <c r="G21" s="35"/>
      <c r="H21" s="35"/>
      <c r="I21" s="35"/>
      <c r="J21" s="35"/>
      <c r="K21" s="36"/>
      <c r="L21" s="36"/>
      <c r="M21" s="36"/>
      <c r="N21" s="36"/>
      <c r="O21" s="36"/>
      <c r="P21" s="35"/>
    </row>
    <row r="22" spans="1:16" ht="51" customHeight="1">
      <c r="A22" s="37" t="s">
        <v>22</v>
      </c>
      <c r="B22" s="37" t="s">
        <v>23</v>
      </c>
      <c r="C22" s="73"/>
      <c r="D22" s="34" t="s">
        <v>24</v>
      </c>
      <c r="E22" s="51">
        <f t="shared" si="1"/>
        <v>540.5564999999999</v>
      </c>
      <c r="F22" s="52">
        <f>F27+F24+F26</f>
        <v>540.5564999999999</v>
      </c>
      <c r="G22" s="36">
        <f aca="true" t="shared" si="2" ref="G22:O22">G27+G24+G26</f>
        <v>0</v>
      </c>
      <c r="H22" s="36">
        <f t="shared" si="2"/>
        <v>0</v>
      </c>
      <c r="I22" s="36">
        <f t="shared" si="2"/>
        <v>0</v>
      </c>
      <c r="J22" s="36">
        <f t="shared" si="2"/>
        <v>12</v>
      </c>
      <c r="K22" s="36">
        <f t="shared" si="2"/>
        <v>0</v>
      </c>
      <c r="L22" s="36">
        <f t="shared" si="2"/>
        <v>0</v>
      </c>
      <c r="M22" s="36">
        <f t="shared" si="2"/>
        <v>0</v>
      </c>
      <c r="N22" s="36">
        <f t="shared" si="2"/>
        <v>12</v>
      </c>
      <c r="O22" s="36">
        <f t="shared" si="2"/>
        <v>12</v>
      </c>
      <c r="P22" s="35">
        <f aca="true" t="shared" si="3" ref="P22:P36">J22+E22</f>
        <v>552.5564999999999</v>
      </c>
    </row>
    <row r="23" spans="1:16" ht="51" customHeight="1">
      <c r="A23" s="37"/>
      <c r="B23" s="37"/>
      <c r="C23" s="73"/>
      <c r="D23" s="40" t="s">
        <v>236</v>
      </c>
      <c r="E23" s="35">
        <f t="shared" si="1"/>
        <v>291.7</v>
      </c>
      <c r="F23" s="36">
        <f>F25+F28</f>
        <v>291.7</v>
      </c>
      <c r="G23" s="36"/>
      <c r="H23" s="36"/>
      <c r="I23" s="36"/>
      <c r="J23" s="36"/>
      <c r="K23" s="36"/>
      <c r="L23" s="36"/>
      <c r="M23" s="36"/>
      <c r="N23" s="36"/>
      <c r="O23" s="36"/>
      <c r="P23" s="35">
        <f t="shared" si="3"/>
        <v>291.7</v>
      </c>
    </row>
    <row r="24" spans="1:16" ht="63" customHeight="1">
      <c r="A24" s="37" t="s">
        <v>59</v>
      </c>
      <c r="B24" s="37" t="s">
        <v>60</v>
      </c>
      <c r="C24" s="38" t="s">
        <v>61</v>
      </c>
      <c r="D24" s="64" t="s">
        <v>62</v>
      </c>
      <c r="E24" s="35">
        <f t="shared" si="1"/>
        <v>356.303</v>
      </c>
      <c r="F24" s="36">
        <f>10+198.1+70.877+60.326+17</f>
        <v>356.303</v>
      </c>
      <c r="G24" s="36"/>
      <c r="H24" s="36"/>
      <c r="I24" s="36"/>
      <c r="J24" s="36">
        <f>N24+K24</f>
        <v>0</v>
      </c>
      <c r="K24" s="36"/>
      <c r="L24" s="36"/>
      <c r="M24" s="36"/>
      <c r="N24" s="36"/>
      <c r="O24" s="36"/>
      <c r="P24" s="35">
        <f t="shared" si="3"/>
        <v>356.303</v>
      </c>
    </row>
    <row r="25" spans="1:16" ht="63" customHeight="1">
      <c r="A25" s="37"/>
      <c r="B25" s="37"/>
      <c r="C25" s="38"/>
      <c r="D25" s="40" t="s">
        <v>236</v>
      </c>
      <c r="E25" s="35">
        <f t="shared" si="1"/>
        <v>198.1</v>
      </c>
      <c r="F25" s="36">
        <v>198.1</v>
      </c>
      <c r="G25" s="36"/>
      <c r="H25" s="36"/>
      <c r="I25" s="36"/>
      <c r="J25" s="36"/>
      <c r="K25" s="36"/>
      <c r="L25" s="36"/>
      <c r="M25" s="36"/>
      <c r="N25" s="36"/>
      <c r="O25" s="36"/>
      <c r="P25" s="35">
        <f t="shared" si="3"/>
        <v>198.1</v>
      </c>
    </row>
    <row r="26" spans="1:16" ht="94.5" customHeight="1">
      <c r="A26" s="37" t="s">
        <v>56</v>
      </c>
      <c r="B26" s="37" t="s">
        <v>57</v>
      </c>
      <c r="C26" s="38" t="s">
        <v>55</v>
      </c>
      <c r="D26" s="39" t="s">
        <v>58</v>
      </c>
      <c r="E26" s="51">
        <f t="shared" si="1"/>
        <v>42.1755</v>
      </c>
      <c r="F26" s="52">
        <f>40+2.1755</f>
        <v>42.1755</v>
      </c>
      <c r="G26" s="36"/>
      <c r="H26" s="36"/>
      <c r="I26" s="36"/>
      <c r="J26" s="36"/>
      <c r="K26" s="36"/>
      <c r="L26" s="36"/>
      <c r="M26" s="36"/>
      <c r="N26" s="36"/>
      <c r="O26" s="36"/>
      <c r="P26" s="35">
        <f t="shared" si="3"/>
        <v>42.1755</v>
      </c>
    </row>
    <row r="27" spans="1:16" ht="40.5" customHeight="1">
      <c r="A27" s="37" t="s">
        <v>25</v>
      </c>
      <c r="B27" s="37" t="s">
        <v>26</v>
      </c>
      <c r="C27" s="38" t="s">
        <v>27</v>
      </c>
      <c r="D27" s="39" t="s">
        <v>28</v>
      </c>
      <c r="E27" s="35">
        <f t="shared" si="1"/>
        <v>142.078</v>
      </c>
      <c r="F27" s="36">
        <f>40.9+93.6+7.578</f>
        <v>142.078</v>
      </c>
      <c r="G27" s="35"/>
      <c r="H27" s="35"/>
      <c r="I27" s="35"/>
      <c r="J27" s="35">
        <f>N27</f>
        <v>12</v>
      </c>
      <c r="K27" s="36"/>
      <c r="L27" s="36"/>
      <c r="M27" s="36"/>
      <c r="N27" s="36">
        <f>O27</f>
        <v>12</v>
      </c>
      <c r="O27" s="36">
        <v>12</v>
      </c>
      <c r="P27" s="35">
        <f t="shared" si="3"/>
        <v>154.078</v>
      </c>
    </row>
    <row r="28" spans="1:16" ht="40.5" customHeight="1">
      <c r="A28" s="37"/>
      <c r="B28" s="37"/>
      <c r="C28" s="38"/>
      <c r="D28" s="40" t="s">
        <v>236</v>
      </c>
      <c r="E28" s="35">
        <f t="shared" si="1"/>
        <v>93.6</v>
      </c>
      <c r="F28" s="36">
        <v>93.6</v>
      </c>
      <c r="G28" s="35"/>
      <c r="H28" s="35"/>
      <c r="I28" s="35"/>
      <c r="J28" s="35"/>
      <c r="K28" s="36"/>
      <c r="L28" s="36"/>
      <c r="M28" s="36"/>
      <c r="N28" s="36"/>
      <c r="O28" s="36"/>
      <c r="P28" s="35">
        <f t="shared" si="3"/>
        <v>93.6</v>
      </c>
    </row>
    <row r="29" spans="1:16" ht="51" customHeight="1">
      <c r="A29" s="37" t="s">
        <v>146</v>
      </c>
      <c r="B29" s="37" t="s">
        <v>147</v>
      </c>
      <c r="C29" s="74"/>
      <c r="D29" s="75" t="s">
        <v>148</v>
      </c>
      <c r="E29" s="35">
        <f>E30</f>
        <v>0</v>
      </c>
      <c r="F29" s="35">
        <f aca="true" t="shared" si="4" ref="F29:O29">F30</f>
        <v>0</v>
      </c>
      <c r="G29" s="35">
        <f t="shared" si="4"/>
        <v>0</v>
      </c>
      <c r="H29" s="35">
        <f t="shared" si="4"/>
        <v>0</v>
      </c>
      <c r="I29" s="35">
        <f>I30</f>
        <v>0</v>
      </c>
      <c r="J29" s="35">
        <f t="shared" si="4"/>
        <v>30</v>
      </c>
      <c r="K29" s="35">
        <f t="shared" si="4"/>
        <v>0</v>
      </c>
      <c r="L29" s="35">
        <f t="shared" si="4"/>
        <v>0</v>
      </c>
      <c r="M29" s="35">
        <f t="shared" si="4"/>
        <v>0</v>
      </c>
      <c r="N29" s="35">
        <f t="shared" si="4"/>
        <v>30</v>
      </c>
      <c r="O29" s="35">
        <f t="shared" si="4"/>
        <v>30</v>
      </c>
      <c r="P29" s="35">
        <f t="shared" si="3"/>
        <v>30</v>
      </c>
    </row>
    <row r="30" spans="1:16" ht="69" customHeight="1">
      <c r="A30" s="37" t="s">
        <v>146</v>
      </c>
      <c r="B30" s="37" t="s">
        <v>149</v>
      </c>
      <c r="C30" s="74" t="s">
        <v>150</v>
      </c>
      <c r="D30" s="76" t="s">
        <v>151</v>
      </c>
      <c r="E30" s="35"/>
      <c r="F30" s="36"/>
      <c r="G30" s="35"/>
      <c r="H30" s="35"/>
      <c r="I30" s="35"/>
      <c r="J30" s="35">
        <f>K30+N30</f>
        <v>30</v>
      </c>
      <c r="K30" s="36"/>
      <c r="L30" s="36"/>
      <c r="M30" s="36"/>
      <c r="N30" s="36">
        <f>O30</f>
        <v>30</v>
      </c>
      <c r="O30" s="36">
        <v>30</v>
      </c>
      <c r="P30" s="35">
        <f t="shared" si="3"/>
        <v>30</v>
      </c>
    </row>
    <row r="31" spans="1:16" ht="69" customHeight="1">
      <c r="A31" s="37" t="s">
        <v>220</v>
      </c>
      <c r="B31" s="37" t="s">
        <v>221</v>
      </c>
      <c r="C31" s="74" t="s">
        <v>222</v>
      </c>
      <c r="D31" s="86" t="s">
        <v>223</v>
      </c>
      <c r="E31" s="35">
        <f>I31</f>
        <v>-2.546</v>
      </c>
      <c r="F31" s="36"/>
      <c r="G31" s="35"/>
      <c r="H31" s="35"/>
      <c r="I31" s="35">
        <v>-2.546</v>
      </c>
      <c r="J31" s="35"/>
      <c r="K31" s="36"/>
      <c r="L31" s="36"/>
      <c r="M31" s="36"/>
      <c r="N31" s="36"/>
      <c r="O31" s="36"/>
      <c r="P31" s="35"/>
    </row>
    <row r="32" spans="1:16" ht="118.5" customHeight="1">
      <c r="A32" s="82" t="s">
        <v>205</v>
      </c>
      <c r="B32" s="82" t="s">
        <v>206</v>
      </c>
      <c r="C32" s="38" t="s">
        <v>207</v>
      </c>
      <c r="D32" s="83" t="s">
        <v>208</v>
      </c>
      <c r="E32" s="35">
        <f>F32+I32</f>
        <v>-6.9</v>
      </c>
      <c r="F32" s="36"/>
      <c r="G32" s="35"/>
      <c r="H32" s="35"/>
      <c r="I32" s="35">
        <v>-6.9</v>
      </c>
      <c r="J32" s="35"/>
      <c r="K32" s="36"/>
      <c r="L32" s="36"/>
      <c r="M32" s="36"/>
      <c r="N32" s="36"/>
      <c r="O32" s="36"/>
      <c r="P32" s="35">
        <f t="shared" si="3"/>
        <v>-6.9</v>
      </c>
    </row>
    <row r="33" spans="1:16" ht="54" customHeight="1">
      <c r="A33" s="37" t="s">
        <v>230</v>
      </c>
      <c r="B33" s="37" t="s">
        <v>231</v>
      </c>
      <c r="C33" s="74" t="s">
        <v>232</v>
      </c>
      <c r="D33" s="39" t="s">
        <v>204</v>
      </c>
      <c r="E33" s="35">
        <f>F33</f>
        <v>-14.6</v>
      </c>
      <c r="F33" s="36">
        <v>-14.6</v>
      </c>
      <c r="G33" s="35"/>
      <c r="H33" s="35"/>
      <c r="I33" s="35"/>
      <c r="J33" s="35"/>
      <c r="K33" s="36"/>
      <c r="L33" s="36"/>
      <c r="M33" s="36"/>
      <c r="N33" s="36"/>
      <c r="O33" s="36"/>
      <c r="P33" s="35">
        <f t="shared" si="3"/>
        <v>-14.6</v>
      </c>
    </row>
    <row r="34" spans="1:16" ht="118.5" customHeight="1">
      <c r="A34" s="37" t="s">
        <v>233</v>
      </c>
      <c r="B34" s="37" t="s">
        <v>234</v>
      </c>
      <c r="C34" s="74" t="s">
        <v>232</v>
      </c>
      <c r="D34" s="88" t="s">
        <v>235</v>
      </c>
      <c r="E34" s="35">
        <f>F34</f>
        <v>-14.6</v>
      </c>
      <c r="F34" s="36">
        <v>-14.6</v>
      </c>
      <c r="G34" s="35"/>
      <c r="H34" s="35"/>
      <c r="I34" s="35"/>
      <c r="J34" s="35"/>
      <c r="K34" s="36"/>
      <c r="L34" s="36"/>
      <c r="M34" s="36"/>
      <c r="N34" s="36"/>
      <c r="O34" s="36"/>
      <c r="P34" s="35">
        <f t="shared" si="3"/>
        <v>-14.6</v>
      </c>
    </row>
    <row r="35" spans="1:16" ht="118.5" customHeight="1">
      <c r="A35" s="82" t="s">
        <v>205</v>
      </c>
      <c r="B35" s="82" t="s">
        <v>206</v>
      </c>
      <c r="C35" s="38" t="s">
        <v>207</v>
      </c>
      <c r="D35" s="83" t="s">
        <v>208</v>
      </c>
      <c r="E35" s="35">
        <f>F35</f>
        <v>8</v>
      </c>
      <c r="F35" s="36">
        <v>8</v>
      </c>
      <c r="G35" s="35"/>
      <c r="H35" s="35"/>
      <c r="I35" s="35"/>
      <c r="J35" s="35"/>
      <c r="K35" s="36"/>
      <c r="L35" s="36"/>
      <c r="M35" s="36"/>
      <c r="N35" s="36"/>
      <c r="O35" s="36"/>
      <c r="P35" s="35">
        <f t="shared" si="3"/>
        <v>8</v>
      </c>
    </row>
    <row r="36" spans="1:16" ht="30" customHeight="1">
      <c r="A36" s="37"/>
      <c r="B36" s="37"/>
      <c r="C36" s="30"/>
      <c r="D36" s="31" t="s">
        <v>4</v>
      </c>
      <c r="E36" s="51">
        <f>F36+I36</f>
        <v>523.0304999999998</v>
      </c>
      <c r="F36" s="52">
        <f>F22+F29+F32+F21+F33+F35</f>
        <v>532.4764999999999</v>
      </c>
      <c r="G36" s="52">
        <f>G22+G29+G32</f>
        <v>0</v>
      </c>
      <c r="H36" s="52">
        <f>H22+H29+H32</f>
        <v>0</v>
      </c>
      <c r="I36" s="52">
        <f>I22+I29+I32+I31</f>
        <v>-9.446</v>
      </c>
      <c r="J36" s="36">
        <f aca="true" t="shared" si="5" ref="J36:O36">J22+J29+J32</f>
        <v>42</v>
      </c>
      <c r="K36" s="36">
        <f t="shared" si="5"/>
        <v>0</v>
      </c>
      <c r="L36" s="36">
        <f t="shared" si="5"/>
        <v>0</v>
      </c>
      <c r="M36" s="36">
        <f t="shared" si="5"/>
        <v>0</v>
      </c>
      <c r="N36" s="36">
        <f t="shared" si="5"/>
        <v>42</v>
      </c>
      <c r="O36" s="36">
        <f t="shared" si="5"/>
        <v>42</v>
      </c>
      <c r="P36" s="35">
        <f t="shared" si="3"/>
        <v>565.0304999999998</v>
      </c>
    </row>
    <row r="37" spans="1:16" ht="30" customHeight="1">
      <c r="A37" s="41"/>
      <c r="B37" s="41"/>
      <c r="C37" s="42"/>
      <c r="D37" s="61"/>
      <c r="E37" s="32"/>
      <c r="F37" s="33"/>
      <c r="G37" s="33"/>
      <c r="H37" s="33"/>
      <c r="I37" s="33"/>
      <c r="J37" s="33"/>
      <c r="K37" s="33"/>
      <c r="L37" s="33"/>
      <c r="M37" s="33"/>
      <c r="N37" s="33"/>
      <c r="O37" s="33"/>
      <c r="P37" s="32"/>
    </row>
    <row r="38" spans="1:16" ht="60" customHeight="1">
      <c r="A38" s="37" t="s">
        <v>29</v>
      </c>
      <c r="B38" s="37"/>
      <c r="C38" s="43"/>
      <c r="D38" s="44" t="s">
        <v>30</v>
      </c>
      <c r="E38" s="35"/>
      <c r="F38" s="36"/>
      <c r="G38" s="36"/>
      <c r="H38" s="36"/>
      <c r="I38" s="36"/>
      <c r="J38" s="35"/>
      <c r="K38" s="36"/>
      <c r="L38" s="36"/>
      <c r="M38" s="36"/>
      <c r="N38" s="36"/>
      <c r="O38" s="36"/>
      <c r="P38" s="35"/>
    </row>
    <row r="39" spans="1:16" ht="57" customHeight="1">
      <c r="A39" s="37" t="s">
        <v>31</v>
      </c>
      <c r="B39" s="37"/>
      <c r="C39" s="43"/>
      <c r="D39" s="44" t="s">
        <v>30</v>
      </c>
      <c r="E39" s="35"/>
      <c r="F39" s="36"/>
      <c r="G39" s="36"/>
      <c r="H39" s="36"/>
      <c r="I39" s="36"/>
      <c r="J39" s="35"/>
      <c r="K39" s="36"/>
      <c r="L39" s="36"/>
      <c r="M39" s="36"/>
      <c r="N39" s="36"/>
      <c r="O39" s="36"/>
      <c r="P39" s="35"/>
    </row>
    <row r="40" spans="1:16" ht="30" customHeight="1">
      <c r="A40" s="37" t="s">
        <v>32</v>
      </c>
      <c r="B40" s="37" t="s">
        <v>33</v>
      </c>
      <c r="C40" s="45"/>
      <c r="D40" s="46" t="s">
        <v>34</v>
      </c>
      <c r="E40" s="51">
        <f>F40+I40</f>
        <v>329.3520000000001</v>
      </c>
      <c r="F40" s="52">
        <f>F41+F45+F46+F47</f>
        <v>329.3520000000001</v>
      </c>
      <c r="G40" s="52">
        <f aca="true" t="shared" si="6" ref="G40:O40">G41+G45+G46+G47</f>
        <v>-9.5</v>
      </c>
      <c r="H40" s="52">
        <f t="shared" si="6"/>
        <v>-251.34500000000003</v>
      </c>
      <c r="I40" s="52">
        <f t="shared" si="6"/>
        <v>0</v>
      </c>
      <c r="J40" s="52">
        <f t="shared" si="6"/>
        <v>993.5</v>
      </c>
      <c r="K40" s="52">
        <f t="shared" si="6"/>
        <v>0</v>
      </c>
      <c r="L40" s="52">
        <f t="shared" si="6"/>
        <v>0</v>
      </c>
      <c r="M40" s="52">
        <f t="shared" si="6"/>
        <v>0</v>
      </c>
      <c r="N40" s="52">
        <f t="shared" si="6"/>
        <v>993.5</v>
      </c>
      <c r="O40" s="52">
        <f t="shared" si="6"/>
        <v>993.5</v>
      </c>
      <c r="P40" s="51">
        <f aca="true" t="shared" si="7" ref="P40:P45">J40+E40</f>
        <v>1322.852</v>
      </c>
    </row>
    <row r="41" spans="1:16" ht="150" customHeight="1">
      <c r="A41" s="37" t="s">
        <v>35</v>
      </c>
      <c r="B41" s="37" t="s">
        <v>36</v>
      </c>
      <c r="C41" s="38" t="s">
        <v>37</v>
      </c>
      <c r="D41" s="39" t="s">
        <v>38</v>
      </c>
      <c r="E41" s="51">
        <f>F41</f>
        <v>181.14200000000002</v>
      </c>
      <c r="F41" s="52">
        <f>318.5+61.3-193.493-21.7+3.5+2.035+11</f>
        <v>181.14200000000002</v>
      </c>
      <c r="G41" s="52"/>
      <c r="H41" s="52">
        <f>-151.985</f>
        <v>-151.985</v>
      </c>
      <c r="I41" s="36"/>
      <c r="J41" s="36">
        <f>N41</f>
        <v>993.5</v>
      </c>
      <c r="K41" s="36"/>
      <c r="L41" s="36"/>
      <c r="M41" s="36"/>
      <c r="N41" s="36">
        <f>O41</f>
        <v>993.5</v>
      </c>
      <c r="O41" s="36">
        <f>822+9.5+183.7-21.7</f>
        <v>993.5</v>
      </c>
      <c r="P41" s="51">
        <f t="shared" si="7"/>
        <v>1174.642</v>
      </c>
    </row>
    <row r="42" spans="1:16" ht="60" customHeight="1">
      <c r="A42" s="37"/>
      <c r="B42" s="37"/>
      <c r="C42" s="38"/>
      <c r="D42" s="39" t="s">
        <v>153</v>
      </c>
      <c r="E42" s="51">
        <f>F42</f>
        <v>289.5</v>
      </c>
      <c r="F42" s="52">
        <v>289.5</v>
      </c>
      <c r="G42" s="52"/>
      <c r="H42" s="52"/>
      <c r="I42" s="36"/>
      <c r="J42" s="36">
        <f>N42</f>
        <v>822</v>
      </c>
      <c r="K42" s="36"/>
      <c r="L42" s="36"/>
      <c r="M42" s="36"/>
      <c r="N42" s="36">
        <f>O42</f>
        <v>822</v>
      </c>
      <c r="O42" s="36">
        <f>O43</f>
        <v>822</v>
      </c>
      <c r="P42" s="51">
        <f t="shared" si="7"/>
        <v>1111.5</v>
      </c>
    </row>
    <row r="43" spans="1:16" ht="106.5" customHeight="1">
      <c r="A43" s="37"/>
      <c r="B43" s="37"/>
      <c r="C43" s="38"/>
      <c r="D43" s="77" t="s">
        <v>152</v>
      </c>
      <c r="E43" s="51"/>
      <c r="F43" s="52"/>
      <c r="G43" s="52"/>
      <c r="H43" s="52"/>
      <c r="I43" s="36"/>
      <c r="J43" s="36">
        <f>K43+N43</f>
        <v>822</v>
      </c>
      <c r="K43" s="36"/>
      <c r="L43" s="36"/>
      <c r="M43" s="36"/>
      <c r="N43" s="36">
        <f>O43</f>
        <v>822</v>
      </c>
      <c r="O43" s="36">
        <f>822</f>
        <v>822</v>
      </c>
      <c r="P43" s="51">
        <f t="shared" si="7"/>
        <v>822</v>
      </c>
    </row>
    <row r="44" spans="1:16" ht="183" customHeight="1">
      <c r="A44" s="37"/>
      <c r="B44" s="37"/>
      <c r="C44" s="38"/>
      <c r="D44" s="77" t="s">
        <v>209</v>
      </c>
      <c r="E44" s="51"/>
      <c r="F44" s="52"/>
      <c r="G44" s="52"/>
      <c r="H44" s="52"/>
      <c r="I44" s="36"/>
      <c r="J44" s="36">
        <f>K44+N44</f>
        <v>162</v>
      </c>
      <c r="K44" s="36"/>
      <c r="L44" s="36"/>
      <c r="M44" s="36"/>
      <c r="N44" s="36">
        <f>O44</f>
        <v>162</v>
      </c>
      <c r="O44" s="36">
        <f>128+24+10</f>
        <v>162</v>
      </c>
      <c r="P44" s="51">
        <f t="shared" si="7"/>
        <v>162</v>
      </c>
    </row>
    <row r="45" spans="1:16" ht="100.5" customHeight="1">
      <c r="A45" s="37" t="s">
        <v>90</v>
      </c>
      <c r="B45" s="37" t="s">
        <v>43</v>
      </c>
      <c r="C45" s="38" t="s">
        <v>91</v>
      </c>
      <c r="D45" s="39" t="s">
        <v>92</v>
      </c>
      <c r="E45" s="51">
        <f>F45</f>
        <v>-15.189</v>
      </c>
      <c r="F45" s="52">
        <f>0.25-15.439</f>
        <v>-15.189</v>
      </c>
      <c r="G45" s="52">
        <f>-9.5</f>
        <v>-9.5</v>
      </c>
      <c r="H45" s="52">
        <f>-3.939</f>
        <v>-3.939</v>
      </c>
      <c r="I45" s="33"/>
      <c r="J45" s="32"/>
      <c r="K45" s="33"/>
      <c r="L45" s="33"/>
      <c r="M45" s="33"/>
      <c r="N45" s="33"/>
      <c r="O45" s="33"/>
      <c r="P45" s="51">
        <f t="shared" si="7"/>
        <v>-15.189</v>
      </c>
    </row>
    <row r="46" spans="1:16" ht="39" customHeight="1">
      <c r="A46" s="37" t="s">
        <v>176</v>
      </c>
      <c r="B46" s="37" t="s">
        <v>177</v>
      </c>
      <c r="C46" s="38" t="s">
        <v>124</v>
      </c>
      <c r="D46" s="80" t="s">
        <v>178</v>
      </c>
      <c r="E46" s="51">
        <f>F46</f>
        <v>71.379</v>
      </c>
      <c r="F46" s="52">
        <f>115.879-3.5-30-11</f>
        <v>71.379</v>
      </c>
      <c r="G46" s="52">
        <f>32-32</f>
        <v>0</v>
      </c>
      <c r="H46" s="52">
        <f>-85.421-10</f>
        <v>-95.421</v>
      </c>
      <c r="I46" s="33"/>
      <c r="J46" s="32"/>
      <c r="K46" s="33"/>
      <c r="L46" s="33"/>
      <c r="M46" s="33"/>
      <c r="N46" s="33"/>
      <c r="O46" s="33"/>
      <c r="P46" s="51"/>
    </row>
    <row r="47" spans="1:16" ht="49.5" customHeight="1">
      <c r="A47" s="37" t="s">
        <v>122</v>
      </c>
      <c r="B47" s="37" t="s">
        <v>123</v>
      </c>
      <c r="C47" s="38" t="s">
        <v>124</v>
      </c>
      <c r="D47" s="39" t="s">
        <v>125</v>
      </c>
      <c r="E47" s="51">
        <f>E48</f>
        <v>92.02000000000001</v>
      </c>
      <c r="F47" s="51">
        <f>F48</f>
        <v>92.02000000000001</v>
      </c>
      <c r="I47" s="33"/>
      <c r="J47" s="32"/>
      <c r="K47" s="33"/>
      <c r="L47" s="33"/>
      <c r="M47" s="33"/>
      <c r="N47" s="33"/>
      <c r="O47" s="33"/>
      <c r="P47" s="51">
        <f aca="true" t="shared" si="8" ref="P47:P52">J47+E47</f>
        <v>92.02000000000001</v>
      </c>
    </row>
    <row r="48" spans="1:16" ht="61.5" customHeight="1">
      <c r="A48" s="37" t="s">
        <v>126</v>
      </c>
      <c r="B48" s="37" t="s">
        <v>127</v>
      </c>
      <c r="C48" s="38" t="s">
        <v>124</v>
      </c>
      <c r="D48" s="72" t="s">
        <v>128</v>
      </c>
      <c r="E48" s="51">
        <f>F48</f>
        <v>92.02000000000001</v>
      </c>
      <c r="F48" s="52">
        <f>30+62.02</f>
        <v>92.02000000000001</v>
      </c>
      <c r="G48" s="52"/>
      <c r="H48" s="52"/>
      <c r="I48" s="33"/>
      <c r="J48" s="32"/>
      <c r="K48" s="33"/>
      <c r="L48" s="33"/>
      <c r="M48" s="33"/>
      <c r="N48" s="33"/>
      <c r="O48" s="33"/>
      <c r="P48" s="51">
        <f t="shared" si="8"/>
        <v>92.02000000000001</v>
      </c>
    </row>
    <row r="49" spans="1:16" ht="102" customHeight="1">
      <c r="A49" s="37" t="s">
        <v>154</v>
      </c>
      <c r="B49" s="37" t="s">
        <v>155</v>
      </c>
      <c r="C49" s="74" t="s">
        <v>37</v>
      </c>
      <c r="D49" s="76" t="s">
        <v>156</v>
      </c>
      <c r="E49" s="51"/>
      <c r="F49" s="52"/>
      <c r="G49" s="52"/>
      <c r="H49" s="52"/>
      <c r="I49" s="33"/>
      <c r="J49" s="35">
        <f>K49+N49</f>
        <v>-15</v>
      </c>
      <c r="K49" s="36"/>
      <c r="L49" s="36"/>
      <c r="M49" s="36"/>
      <c r="N49" s="36">
        <f>O49</f>
        <v>-15</v>
      </c>
      <c r="O49" s="36">
        <f>-9.5-5.5</f>
        <v>-15</v>
      </c>
      <c r="P49" s="51">
        <f t="shared" si="8"/>
        <v>-15</v>
      </c>
    </row>
    <row r="50" spans="1:16" ht="48" customHeight="1">
      <c r="A50" s="37" t="s">
        <v>129</v>
      </c>
      <c r="B50" s="37" t="s">
        <v>130</v>
      </c>
      <c r="C50" s="73"/>
      <c r="D50" s="47" t="s">
        <v>131</v>
      </c>
      <c r="E50" s="51">
        <f>E52</f>
        <v>5.832</v>
      </c>
      <c r="F50" s="51">
        <f>F52</f>
        <v>5.832</v>
      </c>
      <c r="G50" s="52"/>
      <c r="H50" s="52"/>
      <c r="I50" s="33"/>
      <c r="J50" s="32"/>
      <c r="K50" s="33"/>
      <c r="L50" s="33"/>
      <c r="M50" s="33"/>
      <c r="N50" s="33"/>
      <c r="O50" s="33"/>
      <c r="P50" s="51">
        <f t="shared" si="8"/>
        <v>5.832</v>
      </c>
    </row>
    <row r="51" spans="1:16" ht="45" customHeight="1">
      <c r="A51" s="37" t="s">
        <v>173</v>
      </c>
      <c r="B51" s="37" t="s">
        <v>174</v>
      </c>
      <c r="C51" s="49" t="s">
        <v>134</v>
      </c>
      <c r="D51" s="39" t="s">
        <v>175</v>
      </c>
      <c r="E51" s="51">
        <f>F51</f>
        <v>5.832</v>
      </c>
      <c r="F51" s="51">
        <f>F52</f>
        <v>5.832</v>
      </c>
      <c r="G51" s="52"/>
      <c r="H51" s="52"/>
      <c r="I51" s="33"/>
      <c r="J51" s="32"/>
      <c r="K51" s="33"/>
      <c r="L51" s="33"/>
      <c r="M51" s="33"/>
      <c r="N51" s="33"/>
      <c r="O51" s="33"/>
      <c r="P51" s="51">
        <f t="shared" si="8"/>
        <v>5.832</v>
      </c>
    </row>
    <row r="52" spans="1:16" ht="126" customHeight="1">
      <c r="A52" s="37" t="s">
        <v>132</v>
      </c>
      <c r="B52" s="37" t="s">
        <v>133</v>
      </c>
      <c r="C52" s="38" t="s">
        <v>134</v>
      </c>
      <c r="D52" s="39" t="s">
        <v>135</v>
      </c>
      <c r="E52" s="51">
        <f>F52</f>
        <v>5.832</v>
      </c>
      <c r="F52" s="52">
        <f>5.832</f>
        <v>5.832</v>
      </c>
      <c r="G52" s="52"/>
      <c r="H52" s="52"/>
      <c r="I52" s="33"/>
      <c r="J52" s="32"/>
      <c r="K52" s="33"/>
      <c r="L52" s="33"/>
      <c r="M52" s="33"/>
      <c r="N52" s="33"/>
      <c r="O52" s="33"/>
      <c r="P52" s="51">
        <f t="shared" si="8"/>
        <v>5.832</v>
      </c>
    </row>
    <row r="53" spans="1:16" ht="43.5" customHeight="1">
      <c r="A53" s="62"/>
      <c r="B53" s="37"/>
      <c r="C53" s="38"/>
      <c r="D53" s="47" t="s">
        <v>4</v>
      </c>
      <c r="E53" s="51">
        <f>F53</f>
        <v>335.1840000000001</v>
      </c>
      <c r="F53" s="52">
        <f>F40+F50+F49</f>
        <v>335.1840000000001</v>
      </c>
      <c r="G53" s="52">
        <f aca="true" t="shared" si="9" ref="G53:M53">G40+G50+G49</f>
        <v>-9.5</v>
      </c>
      <c r="H53" s="52">
        <f t="shared" si="9"/>
        <v>-251.34500000000003</v>
      </c>
      <c r="I53" s="52">
        <f t="shared" si="9"/>
        <v>0</v>
      </c>
      <c r="J53" s="52">
        <f t="shared" si="9"/>
        <v>978.5</v>
      </c>
      <c r="K53" s="52">
        <f t="shared" si="9"/>
        <v>0</v>
      </c>
      <c r="L53" s="52">
        <f t="shared" si="9"/>
        <v>0</v>
      </c>
      <c r="M53" s="52">
        <f t="shared" si="9"/>
        <v>0</v>
      </c>
      <c r="N53" s="52">
        <f>N40+N50+N49</f>
        <v>978.5</v>
      </c>
      <c r="O53" s="52">
        <f>O40+O50+O49</f>
        <v>978.5</v>
      </c>
      <c r="P53" s="51">
        <f>J53+E53</f>
        <v>1313.6840000000002</v>
      </c>
    </row>
    <row r="54" spans="1:16" ht="60" customHeight="1">
      <c r="A54" s="37" t="s">
        <v>63</v>
      </c>
      <c r="B54" s="37"/>
      <c r="C54" s="43"/>
      <c r="D54" s="40" t="s">
        <v>64</v>
      </c>
      <c r="E54" s="51"/>
      <c r="F54" s="52"/>
      <c r="G54" s="52"/>
      <c r="H54" s="52"/>
      <c r="I54" s="36"/>
      <c r="J54" s="36"/>
      <c r="K54" s="36"/>
      <c r="L54" s="36"/>
      <c r="M54" s="36"/>
      <c r="N54" s="36"/>
      <c r="O54" s="36"/>
      <c r="P54" s="51"/>
    </row>
    <row r="55" spans="1:16" ht="70.5" customHeight="1">
      <c r="A55" s="37" t="s">
        <v>65</v>
      </c>
      <c r="B55" s="37"/>
      <c r="C55" s="43"/>
      <c r="D55" s="40" t="s">
        <v>64</v>
      </c>
      <c r="E55" s="51"/>
      <c r="F55" s="52"/>
      <c r="G55" s="52"/>
      <c r="H55" s="52"/>
      <c r="I55" s="36"/>
      <c r="J55" s="36"/>
      <c r="K55" s="36"/>
      <c r="L55" s="36"/>
      <c r="M55" s="36"/>
      <c r="N55" s="36"/>
      <c r="O55" s="36"/>
      <c r="P55" s="51"/>
    </row>
    <row r="56" spans="1:16" ht="57" customHeight="1">
      <c r="A56" s="37" t="s">
        <v>66</v>
      </c>
      <c r="B56" s="37"/>
      <c r="C56" s="50"/>
      <c r="D56" s="40" t="s">
        <v>67</v>
      </c>
      <c r="E56" s="51">
        <f>F56</f>
        <v>-1032.2730000000001</v>
      </c>
      <c r="F56" s="52">
        <f>F57+F66+F67+F68+F69+F72+F77+F78+F79+F80+F84+F85+F88</f>
        <v>-1032.2730000000001</v>
      </c>
      <c r="G56" s="52">
        <f aca="true" t="shared" si="10" ref="G56:M56">G57+G66+G67+G68+G69+G72+G77+G78+G79+G80+G84+G85+G88</f>
        <v>0.8700000000000001</v>
      </c>
      <c r="H56" s="52">
        <f t="shared" si="10"/>
        <v>1.415</v>
      </c>
      <c r="I56" s="52">
        <f t="shared" si="10"/>
        <v>0</v>
      </c>
      <c r="J56" s="52">
        <f t="shared" si="10"/>
        <v>-11</v>
      </c>
      <c r="K56" s="52">
        <f t="shared" si="10"/>
        <v>0</v>
      </c>
      <c r="L56" s="52">
        <f t="shared" si="10"/>
        <v>0</v>
      </c>
      <c r="M56" s="52">
        <f t="shared" si="10"/>
        <v>0</v>
      </c>
      <c r="N56" s="52">
        <f>N57+N66+N67+N68+N69+N72+N77+N79+N80+N84+N85+N88</f>
        <v>0</v>
      </c>
      <c r="O56" s="52">
        <f>O57+O66+O67+O68+O69+O72+O77+O79+O80+O84+O85+O88</f>
        <v>0</v>
      </c>
      <c r="P56" s="51">
        <f aca="true" t="shared" si="11" ref="P56:P93">J56+E56</f>
        <v>-1043.2730000000001</v>
      </c>
    </row>
    <row r="57" spans="1:16" ht="192" customHeight="1">
      <c r="A57" s="37" t="s">
        <v>213</v>
      </c>
      <c r="B57" s="37" t="s">
        <v>214</v>
      </c>
      <c r="C57" s="50"/>
      <c r="D57" s="65" t="s">
        <v>215</v>
      </c>
      <c r="E57" s="51">
        <f>F57</f>
        <v>0</v>
      </c>
      <c r="F57" s="52">
        <f>F58+F59+F61+F62+F63+F64</f>
        <v>0</v>
      </c>
      <c r="G57" s="52"/>
      <c r="H57" s="52"/>
      <c r="I57" s="52"/>
      <c r="J57" s="52"/>
      <c r="K57" s="52"/>
      <c r="L57" s="52"/>
      <c r="M57" s="52"/>
      <c r="N57" s="52"/>
      <c r="O57" s="52"/>
      <c r="P57" s="51">
        <f t="shared" si="11"/>
        <v>0</v>
      </c>
    </row>
    <row r="58" spans="1:16" ht="409.5" customHeight="1">
      <c r="A58" s="37" t="s">
        <v>116</v>
      </c>
      <c r="B58" s="37" t="s">
        <v>117</v>
      </c>
      <c r="C58" s="38" t="s">
        <v>105</v>
      </c>
      <c r="D58" s="71" t="s">
        <v>118</v>
      </c>
      <c r="E58" s="51">
        <f>F58</f>
        <v>-1513.82149</v>
      </c>
      <c r="F58" s="52">
        <f>-400-1418.16076+304.33927</f>
        <v>-1513.82149</v>
      </c>
      <c r="G58" s="52"/>
      <c r="H58" s="52"/>
      <c r="I58" s="52"/>
      <c r="J58" s="52"/>
      <c r="K58" s="52"/>
      <c r="L58" s="52"/>
      <c r="M58" s="52"/>
      <c r="N58" s="52"/>
      <c r="O58" s="52"/>
      <c r="P58" s="51">
        <f t="shared" si="11"/>
        <v>-1513.82149</v>
      </c>
    </row>
    <row r="59" spans="1:16" ht="409.5" customHeight="1">
      <c r="A59" s="37" t="s">
        <v>160</v>
      </c>
      <c r="B59" s="37" t="s">
        <v>161</v>
      </c>
      <c r="C59" s="38" t="s">
        <v>105</v>
      </c>
      <c r="D59" s="78" t="s">
        <v>162</v>
      </c>
      <c r="E59" s="51">
        <f>F59</f>
        <v>-79.99732</v>
      </c>
      <c r="F59" s="52">
        <f>-97.61409+17.61677</f>
        <v>-79.99732</v>
      </c>
      <c r="G59" s="52"/>
      <c r="H59" s="52"/>
      <c r="I59" s="52"/>
      <c r="J59" s="52"/>
      <c r="K59" s="52"/>
      <c r="L59" s="52"/>
      <c r="M59" s="52"/>
      <c r="N59" s="52"/>
      <c r="O59" s="52"/>
      <c r="P59" s="51">
        <f t="shared" si="11"/>
        <v>-79.99732</v>
      </c>
    </row>
    <row r="60" spans="1:16" ht="333" customHeight="1">
      <c r="A60" s="37"/>
      <c r="B60" s="37"/>
      <c r="C60" s="43"/>
      <c r="D60" s="79" t="s">
        <v>163</v>
      </c>
      <c r="E60" s="51"/>
      <c r="F60" s="52"/>
      <c r="G60" s="52"/>
      <c r="H60" s="52"/>
      <c r="I60" s="52"/>
      <c r="J60" s="52"/>
      <c r="K60" s="52"/>
      <c r="L60" s="52"/>
      <c r="M60" s="52"/>
      <c r="N60" s="52"/>
      <c r="O60" s="52"/>
      <c r="P60" s="51">
        <f t="shared" si="11"/>
        <v>0</v>
      </c>
    </row>
    <row r="61" spans="1:16" ht="201" customHeight="1">
      <c r="A61" s="37" t="s">
        <v>164</v>
      </c>
      <c r="B61" s="37" t="s">
        <v>165</v>
      </c>
      <c r="C61" s="38" t="s">
        <v>72</v>
      </c>
      <c r="D61" s="65" t="s">
        <v>166</v>
      </c>
      <c r="E61" s="51">
        <f aca="true" t="shared" si="12" ref="E61:E77">F61</f>
        <v>-24.30048</v>
      </c>
      <c r="F61" s="52">
        <f>-30.96906+6.66858</f>
        <v>-24.30048</v>
      </c>
      <c r="G61" s="52"/>
      <c r="H61" s="52"/>
      <c r="I61" s="52"/>
      <c r="J61" s="52"/>
      <c r="K61" s="52"/>
      <c r="L61" s="52"/>
      <c r="M61" s="52"/>
      <c r="N61" s="52"/>
      <c r="O61" s="52"/>
      <c r="P61" s="51">
        <f t="shared" si="11"/>
        <v>-24.30048</v>
      </c>
    </row>
    <row r="62" spans="1:16" ht="387" customHeight="1">
      <c r="A62" s="37" t="s">
        <v>167</v>
      </c>
      <c r="B62" s="37" t="s">
        <v>168</v>
      </c>
      <c r="C62" s="38" t="s">
        <v>72</v>
      </c>
      <c r="D62" s="65" t="s">
        <v>169</v>
      </c>
      <c r="E62" s="51">
        <f t="shared" si="12"/>
        <v>-408.18468</v>
      </c>
      <c r="F62" s="52">
        <f>-442.47+34.28532</f>
        <v>-408.18468</v>
      </c>
      <c r="G62" s="52"/>
      <c r="H62" s="52"/>
      <c r="I62" s="52"/>
      <c r="J62" s="52"/>
      <c r="K62" s="52"/>
      <c r="L62" s="52"/>
      <c r="M62" s="52"/>
      <c r="N62" s="52"/>
      <c r="O62" s="52"/>
      <c r="P62" s="51">
        <f t="shared" si="11"/>
        <v>-408.18468</v>
      </c>
    </row>
    <row r="63" spans="1:16" ht="69" customHeight="1">
      <c r="A63" s="37" t="s">
        <v>170</v>
      </c>
      <c r="B63" s="37" t="s">
        <v>171</v>
      </c>
      <c r="C63" s="38" t="s">
        <v>72</v>
      </c>
      <c r="D63" s="65" t="s">
        <v>172</v>
      </c>
      <c r="E63" s="51">
        <f t="shared" si="12"/>
        <v>-404.82178</v>
      </c>
      <c r="F63" s="52">
        <f>-477.30084+72.47906</f>
        <v>-404.82178</v>
      </c>
      <c r="G63" s="52"/>
      <c r="H63" s="52"/>
      <c r="I63" s="52"/>
      <c r="J63" s="52"/>
      <c r="K63" s="52"/>
      <c r="L63" s="52"/>
      <c r="M63" s="52"/>
      <c r="N63" s="52"/>
      <c r="O63" s="52"/>
      <c r="P63" s="51">
        <f t="shared" si="11"/>
        <v>-404.82178</v>
      </c>
    </row>
    <row r="64" spans="1:16" ht="96" customHeight="1">
      <c r="A64" s="37" t="s">
        <v>119</v>
      </c>
      <c r="B64" s="37" t="s">
        <v>120</v>
      </c>
      <c r="C64" s="38" t="s">
        <v>114</v>
      </c>
      <c r="D64" s="65" t="s">
        <v>121</v>
      </c>
      <c r="E64" s="51">
        <f t="shared" si="12"/>
        <v>2431.1257499999997</v>
      </c>
      <c r="F64" s="52">
        <f>400+2466.51475-435.389</f>
        <v>2431.1257499999997</v>
      </c>
      <c r="G64" s="52"/>
      <c r="H64" s="52"/>
      <c r="I64" s="52"/>
      <c r="J64" s="52"/>
      <c r="K64" s="52"/>
      <c r="L64" s="52"/>
      <c r="M64" s="52"/>
      <c r="N64" s="52"/>
      <c r="O64" s="52"/>
      <c r="P64" s="51">
        <f t="shared" si="11"/>
        <v>2431.1257499999997</v>
      </c>
    </row>
    <row r="65" spans="1:16" ht="96" customHeight="1">
      <c r="A65" s="37" t="s">
        <v>216</v>
      </c>
      <c r="B65" s="37" t="s">
        <v>217</v>
      </c>
      <c r="C65" s="43"/>
      <c r="D65" s="65" t="s">
        <v>218</v>
      </c>
      <c r="E65" s="51">
        <f t="shared" si="12"/>
        <v>0</v>
      </c>
      <c r="F65" s="52">
        <f>F66+F67+F68</f>
        <v>0</v>
      </c>
      <c r="G65" s="52"/>
      <c r="H65" s="52"/>
      <c r="I65" s="52"/>
      <c r="J65" s="52"/>
      <c r="K65" s="52"/>
      <c r="L65" s="52"/>
      <c r="M65" s="52"/>
      <c r="N65" s="52"/>
      <c r="O65" s="52"/>
      <c r="P65" s="51">
        <f t="shared" si="11"/>
        <v>0</v>
      </c>
    </row>
    <row r="66" spans="1:16" ht="303" customHeight="1">
      <c r="A66" s="37" t="s">
        <v>109</v>
      </c>
      <c r="B66" s="37" t="s">
        <v>110</v>
      </c>
      <c r="C66" s="38" t="s">
        <v>105</v>
      </c>
      <c r="D66" s="70" t="s">
        <v>111</v>
      </c>
      <c r="E66" s="51">
        <f t="shared" si="12"/>
        <v>2.22956</v>
      </c>
      <c r="F66" s="52">
        <v>2.22956</v>
      </c>
      <c r="G66" s="52"/>
      <c r="H66" s="52"/>
      <c r="I66" s="52"/>
      <c r="J66" s="52"/>
      <c r="K66" s="52"/>
      <c r="L66" s="52"/>
      <c r="M66" s="52"/>
      <c r="N66" s="52"/>
      <c r="O66" s="52"/>
      <c r="P66" s="51">
        <f t="shared" si="11"/>
        <v>2.22956</v>
      </c>
    </row>
    <row r="67" spans="1:16" ht="109.5" customHeight="1">
      <c r="A67" s="37" t="s">
        <v>107</v>
      </c>
      <c r="B67" s="37" t="s">
        <v>106</v>
      </c>
      <c r="C67" s="38" t="s">
        <v>72</v>
      </c>
      <c r="D67" s="65" t="s">
        <v>108</v>
      </c>
      <c r="E67" s="51">
        <f t="shared" si="12"/>
        <v>1.48637</v>
      </c>
      <c r="F67" s="52">
        <v>1.48637</v>
      </c>
      <c r="G67" s="52"/>
      <c r="H67" s="52"/>
      <c r="I67" s="52"/>
      <c r="J67" s="52"/>
      <c r="K67" s="52"/>
      <c r="L67" s="52"/>
      <c r="M67" s="52"/>
      <c r="N67" s="52"/>
      <c r="O67" s="52"/>
      <c r="P67" s="51">
        <f t="shared" si="11"/>
        <v>1.48637</v>
      </c>
    </row>
    <row r="68" spans="1:16" ht="112.5" customHeight="1">
      <c r="A68" s="37" t="s">
        <v>112</v>
      </c>
      <c r="B68" s="37" t="s">
        <v>113</v>
      </c>
      <c r="C68" s="38" t="s">
        <v>114</v>
      </c>
      <c r="D68" s="65" t="s">
        <v>115</v>
      </c>
      <c r="E68" s="51">
        <f t="shared" si="12"/>
        <v>-3.71593</v>
      </c>
      <c r="F68" s="52">
        <v>-3.71593</v>
      </c>
      <c r="G68" s="52"/>
      <c r="H68" s="52"/>
      <c r="I68" s="52"/>
      <c r="J68" s="52"/>
      <c r="K68" s="52"/>
      <c r="L68" s="52"/>
      <c r="M68" s="52"/>
      <c r="N68" s="52"/>
      <c r="O68" s="52"/>
      <c r="P68" s="51">
        <f t="shared" si="11"/>
        <v>-3.71593</v>
      </c>
    </row>
    <row r="69" spans="1:16" ht="285" customHeight="1">
      <c r="A69" s="69" t="s">
        <v>68</v>
      </c>
      <c r="B69" s="67" t="s">
        <v>69</v>
      </c>
      <c r="C69" s="66"/>
      <c r="D69" s="84" t="s">
        <v>78</v>
      </c>
      <c r="E69" s="51">
        <f t="shared" si="12"/>
        <v>-29.489000000000004</v>
      </c>
      <c r="F69" s="52">
        <f>F70+F71</f>
        <v>-29.489000000000004</v>
      </c>
      <c r="G69" s="52"/>
      <c r="H69" s="52"/>
      <c r="I69" s="36"/>
      <c r="J69" s="36"/>
      <c r="K69" s="36"/>
      <c r="L69" s="36"/>
      <c r="M69" s="36"/>
      <c r="N69" s="36"/>
      <c r="O69" s="36"/>
      <c r="P69" s="51">
        <f t="shared" si="11"/>
        <v>-29.489000000000004</v>
      </c>
    </row>
    <row r="70" spans="1:16" ht="70.5" customHeight="1">
      <c r="A70" s="37" t="s">
        <v>70</v>
      </c>
      <c r="B70" s="37" t="s">
        <v>71</v>
      </c>
      <c r="C70" s="38" t="s">
        <v>72</v>
      </c>
      <c r="D70" s="65" t="s">
        <v>73</v>
      </c>
      <c r="E70" s="51">
        <f t="shared" si="12"/>
        <v>81.011</v>
      </c>
      <c r="F70" s="52">
        <f>80+0.851+0.16</f>
        <v>81.011</v>
      </c>
      <c r="G70" s="52"/>
      <c r="H70" s="52"/>
      <c r="I70" s="36"/>
      <c r="J70" s="36"/>
      <c r="K70" s="36"/>
      <c r="L70" s="36"/>
      <c r="M70" s="36"/>
      <c r="N70" s="36"/>
      <c r="O70" s="36"/>
      <c r="P70" s="51">
        <f t="shared" si="11"/>
        <v>81.011</v>
      </c>
    </row>
    <row r="71" spans="1:16" ht="94.5" customHeight="1">
      <c r="A71" s="37" t="s">
        <v>80</v>
      </c>
      <c r="B71" s="37" t="s">
        <v>81</v>
      </c>
      <c r="C71" s="38" t="s">
        <v>72</v>
      </c>
      <c r="D71" s="65" t="s">
        <v>82</v>
      </c>
      <c r="E71" s="51">
        <f t="shared" si="12"/>
        <v>-110.5</v>
      </c>
      <c r="F71" s="52">
        <f>-109-1.5</f>
        <v>-110.5</v>
      </c>
      <c r="G71" s="52"/>
      <c r="H71" s="52"/>
      <c r="I71" s="36"/>
      <c r="J71" s="36"/>
      <c r="K71" s="36"/>
      <c r="L71" s="36"/>
      <c r="M71" s="36"/>
      <c r="N71" s="36"/>
      <c r="O71" s="36"/>
      <c r="P71" s="51">
        <f t="shared" si="11"/>
        <v>-110.5</v>
      </c>
    </row>
    <row r="72" spans="1:16" ht="94.5" customHeight="1">
      <c r="A72" s="37" t="s">
        <v>210</v>
      </c>
      <c r="B72" s="37" t="s">
        <v>211</v>
      </c>
      <c r="C72" s="43"/>
      <c r="D72" s="65" t="s">
        <v>212</v>
      </c>
      <c r="E72" s="51">
        <f t="shared" si="12"/>
        <v>-1044.9</v>
      </c>
      <c r="F72" s="52">
        <f>F73+F74+F75+F76</f>
        <v>-1044.9</v>
      </c>
      <c r="G72" s="52"/>
      <c r="H72" s="52"/>
      <c r="I72" s="36"/>
      <c r="J72" s="36"/>
      <c r="K72" s="36"/>
      <c r="L72" s="36"/>
      <c r="M72" s="36"/>
      <c r="N72" s="36"/>
      <c r="O72" s="36"/>
      <c r="P72" s="51"/>
    </row>
    <row r="73" spans="1:16" ht="63" customHeight="1">
      <c r="A73" s="37" t="s">
        <v>136</v>
      </c>
      <c r="B73" s="37" t="s">
        <v>137</v>
      </c>
      <c r="C73" s="38" t="s">
        <v>138</v>
      </c>
      <c r="D73" s="65" t="s">
        <v>139</v>
      </c>
      <c r="E73" s="51">
        <f t="shared" si="12"/>
        <v>-694.9</v>
      </c>
      <c r="F73" s="52">
        <f>-494.9-200</f>
        <v>-694.9</v>
      </c>
      <c r="G73" s="52"/>
      <c r="H73" s="52"/>
      <c r="I73" s="36"/>
      <c r="J73" s="36"/>
      <c r="K73" s="36"/>
      <c r="L73" s="36"/>
      <c r="M73" s="36"/>
      <c r="N73" s="36"/>
      <c r="O73" s="36"/>
      <c r="P73" s="51">
        <f t="shared" si="11"/>
        <v>-694.9</v>
      </c>
    </row>
    <row r="74" spans="1:16" ht="94.5" customHeight="1">
      <c r="A74" s="37" t="s">
        <v>140</v>
      </c>
      <c r="B74" s="37" t="s">
        <v>141</v>
      </c>
      <c r="C74" s="38" t="s">
        <v>138</v>
      </c>
      <c r="D74" s="65" t="s">
        <v>142</v>
      </c>
      <c r="E74" s="51">
        <f t="shared" si="12"/>
        <v>-70</v>
      </c>
      <c r="F74" s="52">
        <v>-70</v>
      </c>
      <c r="G74" s="52"/>
      <c r="H74" s="52"/>
      <c r="I74" s="36"/>
      <c r="J74" s="36"/>
      <c r="K74" s="36"/>
      <c r="L74" s="36"/>
      <c r="M74" s="36"/>
      <c r="N74" s="36"/>
      <c r="O74" s="36"/>
      <c r="P74" s="51">
        <f t="shared" si="11"/>
        <v>-70</v>
      </c>
    </row>
    <row r="75" spans="1:16" ht="94.5" customHeight="1">
      <c r="A75" s="37" t="s">
        <v>143</v>
      </c>
      <c r="B75" s="37" t="s">
        <v>144</v>
      </c>
      <c r="C75" s="38" t="s">
        <v>138</v>
      </c>
      <c r="D75" s="65" t="s">
        <v>145</v>
      </c>
      <c r="E75" s="51">
        <f t="shared" si="12"/>
        <v>-480</v>
      </c>
      <c r="F75" s="52">
        <v>-480</v>
      </c>
      <c r="G75" s="52"/>
      <c r="H75" s="52"/>
      <c r="I75" s="36"/>
      <c r="J75" s="36"/>
      <c r="K75" s="36"/>
      <c r="L75" s="36"/>
      <c r="M75" s="36"/>
      <c r="N75" s="36"/>
      <c r="O75" s="36"/>
      <c r="P75" s="51">
        <f t="shared" si="11"/>
        <v>-480</v>
      </c>
    </row>
    <row r="76" spans="1:16" ht="94.5" customHeight="1">
      <c r="A76" s="37" t="s">
        <v>157</v>
      </c>
      <c r="B76" s="37" t="s">
        <v>158</v>
      </c>
      <c r="C76" s="38" t="s">
        <v>83</v>
      </c>
      <c r="D76" s="65" t="s">
        <v>159</v>
      </c>
      <c r="E76" s="51">
        <f t="shared" si="12"/>
        <v>200</v>
      </c>
      <c r="F76" s="52">
        <v>200</v>
      </c>
      <c r="G76" s="52"/>
      <c r="H76" s="52"/>
      <c r="I76" s="36"/>
      <c r="J76" s="36"/>
      <c r="K76" s="36"/>
      <c r="L76" s="36"/>
      <c r="M76" s="36"/>
      <c r="N76" s="36"/>
      <c r="O76" s="36"/>
      <c r="P76" s="51">
        <f t="shared" si="11"/>
        <v>200</v>
      </c>
    </row>
    <row r="77" spans="1:16" ht="142.5" customHeight="1">
      <c r="A77" s="37" t="s">
        <v>192</v>
      </c>
      <c r="B77" s="37" t="s">
        <v>193</v>
      </c>
      <c r="C77" s="38" t="s">
        <v>36</v>
      </c>
      <c r="D77" s="65" t="s">
        <v>194</v>
      </c>
      <c r="E77" s="51">
        <f t="shared" si="12"/>
        <v>18.5</v>
      </c>
      <c r="F77" s="52">
        <f>-11.36+18.86+11</f>
        <v>18.5</v>
      </c>
      <c r="G77" s="52">
        <v>-3.07</v>
      </c>
      <c r="H77" s="52"/>
      <c r="I77" s="36"/>
      <c r="J77" s="36"/>
      <c r="K77" s="36"/>
      <c r="L77" s="36"/>
      <c r="M77" s="36"/>
      <c r="N77" s="36"/>
      <c r="O77" s="36"/>
      <c r="P77" s="51">
        <f t="shared" si="11"/>
        <v>18.5</v>
      </c>
    </row>
    <row r="78" spans="1:16" ht="72" customHeight="1">
      <c r="A78" s="37" t="s">
        <v>198</v>
      </c>
      <c r="B78" s="37" t="s">
        <v>149</v>
      </c>
      <c r="C78" s="74" t="s">
        <v>150</v>
      </c>
      <c r="D78" s="65" t="s">
        <v>151</v>
      </c>
      <c r="E78" s="51"/>
      <c r="F78" s="52"/>
      <c r="G78" s="52"/>
      <c r="H78" s="52"/>
      <c r="I78" s="36"/>
      <c r="J78" s="36">
        <f>K78+N78</f>
        <v>-11</v>
      </c>
      <c r="K78" s="36"/>
      <c r="L78" s="36"/>
      <c r="M78" s="36"/>
      <c r="N78" s="36">
        <f>O78</f>
        <v>-11</v>
      </c>
      <c r="O78" s="36">
        <v>-11</v>
      </c>
      <c r="P78" s="51">
        <f t="shared" si="11"/>
        <v>-11</v>
      </c>
    </row>
    <row r="79" spans="1:16" ht="76.5" customHeight="1">
      <c r="A79" s="37" t="s">
        <v>195</v>
      </c>
      <c r="B79" s="37" t="s">
        <v>196</v>
      </c>
      <c r="C79" s="38" t="s">
        <v>83</v>
      </c>
      <c r="D79" s="65" t="s">
        <v>197</v>
      </c>
      <c r="E79" s="51">
        <f aca="true" t="shared" si="13" ref="E79:E84">F79</f>
        <v>12.535</v>
      </c>
      <c r="F79" s="52">
        <f>12.535</f>
        <v>12.535</v>
      </c>
      <c r="G79" s="52">
        <v>3.94</v>
      </c>
      <c r="H79" s="52">
        <v>1.415</v>
      </c>
      <c r="I79" s="36"/>
      <c r="J79" s="36"/>
      <c r="K79" s="36"/>
      <c r="L79" s="36"/>
      <c r="M79" s="36"/>
      <c r="N79" s="36"/>
      <c r="O79" s="36"/>
      <c r="P79" s="51">
        <f t="shared" si="11"/>
        <v>12.535</v>
      </c>
    </row>
    <row r="80" spans="1:16" ht="187.5" customHeight="1">
      <c r="A80" s="37" t="s">
        <v>84</v>
      </c>
      <c r="B80" s="37" t="s">
        <v>85</v>
      </c>
      <c r="C80" s="49"/>
      <c r="D80" s="68" t="s">
        <v>86</v>
      </c>
      <c r="E80" s="52">
        <f t="shared" si="13"/>
        <v>-10.035</v>
      </c>
      <c r="F80" s="52">
        <f>F81+F82+F83</f>
        <v>-10.035</v>
      </c>
      <c r="G80" s="52"/>
      <c r="H80" s="52"/>
      <c r="I80" s="36"/>
      <c r="J80" s="36"/>
      <c r="K80" s="36"/>
      <c r="L80" s="36"/>
      <c r="M80" s="36"/>
      <c r="N80" s="36"/>
      <c r="O80" s="36"/>
      <c r="P80" s="51">
        <f t="shared" si="11"/>
        <v>-10.035</v>
      </c>
    </row>
    <row r="81" spans="1:16" ht="165" customHeight="1">
      <c r="A81" s="37" t="s">
        <v>87</v>
      </c>
      <c r="B81" s="37" t="s">
        <v>88</v>
      </c>
      <c r="C81" s="38" t="s">
        <v>83</v>
      </c>
      <c r="D81" s="65" t="s">
        <v>89</v>
      </c>
      <c r="E81" s="52">
        <f t="shared" si="13"/>
        <v>-10.035</v>
      </c>
      <c r="F81" s="52">
        <f>9+1-20.035</f>
        <v>-10.035</v>
      </c>
      <c r="G81" s="52"/>
      <c r="H81" s="52"/>
      <c r="I81" s="36"/>
      <c r="J81" s="36"/>
      <c r="K81" s="36"/>
      <c r="L81" s="36"/>
      <c r="M81" s="36"/>
      <c r="N81" s="36"/>
      <c r="O81" s="36"/>
      <c r="P81" s="51">
        <f t="shared" si="11"/>
        <v>-10.035</v>
      </c>
    </row>
    <row r="82" spans="1:16" ht="121.5" customHeight="1">
      <c r="A82" s="37" t="s">
        <v>96</v>
      </c>
      <c r="B82" s="37" t="s">
        <v>97</v>
      </c>
      <c r="C82" s="38" t="s">
        <v>83</v>
      </c>
      <c r="D82" s="65" t="s">
        <v>98</v>
      </c>
      <c r="E82" s="52">
        <f t="shared" si="13"/>
        <v>0.2</v>
      </c>
      <c r="F82" s="52">
        <v>0.2</v>
      </c>
      <c r="G82" s="52"/>
      <c r="H82" s="52"/>
      <c r="I82" s="36"/>
      <c r="J82" s="36"/>
      <c r="K82" s="36"/>
      <c r="L82" s="36"/>
      <c r="M82" s="36"/>
      <c r="N82" s="36"/>
      <c r="O82" s="36"/>
      <c r="P82" s="51">
        <f t="shared" si="11"/>
        <v>0.2</v>
      </c>
    </row>
    <row r="83" spans="1:16" ht="66" customHeight="1">
      <c r="A83" s="37" t="s">
        <v>99</v>
      </c>
      <c r="B83" s="37" t="s">
        <v>100</v>
      </c>
      <c r="C83" s="38" t="s">
        <v>83</v>
      </c>
      <c r="D83" s="65" t="s">
        <v>101</v>
      </c>
      <c r="E83" s="52">
        <f t="shared" si="13"/>
        <v>-0.2</v>
      </c>
      <c r="F83" s="52">
        <v>-0.2</v>
      </c>
      <c r="G83" s="52"/>
      <c r="H83" s="52"/>
      <c r="I83" s="36"/>
      <c r="J83" s="36"/>
      <c r="K83" s="36"/>
      <c r="L83" s="36"/>
      <c r="M83" s="36"/>
      <c r="N83" s="36"/>
      <c r="O83" s="36"/>
      <c r="P83" s="51">
        <f t="shared" si="11"/>
        <v>-0.2</v>
      </c>
    </row>
    <row r="84" spans="1:16" ht="66" customHeight="1">
      <c r="A84" s="37" t="s">
        <v>103</v>
      </c>
      <c r="B84" s="37" t="s">
        <v>104</v>
      </c>
      <c r="C84" s="38" t="s">
        <v>105</v>
      </c>
      <c r="D84" s="65" t="s">
        <v>102</v>
      </c>
      <c r="E84" s="52">
        <f t="shared" si="13"/>
        <v>64.06</v>
      </c>
      <c r="F84" s="52">
        <v>64.06</v>
      </c>
      <c r="G84" s="52"/>
      <c r="H84" s="52"/>
      <c r="I84" s="36"/>
      <c r="J84" s="36"/>
      <c r="K84" s="36"/>
      <c r="L84" s="36"/>
      <c r="M84" s="36"/>
      <c r="N84" s="36"/>
      <c r="O84" s="36"/>
      <c r="P84" s="51">
        <f t="shared" si="11"/>
        <v>64.06</v>
      </c>
    </row>
    <row r="85" spans="1:16" ht="51" customHeight="1">
      <c r="A85" s="37" t="s">
        <v>183</v>
      </c>
      <c r="B85" s="37" t="s">
        <v>184</v>
      </c>
      <c r="C85" s="38" t="s">
        <v>43</v>
      </c>
      <c r="D85" s="65" t="s">
        <v>185</v>
      </c>
      <c r="E85" s="52"/>
      <c r="F85" s="52"/>
      <c r="G85" s="52"/>
      <c r="H85" s="52"/>
      <c r="I85" s="36"/>
      <c r="J85" s="36"/>
      <c r="K85" s="36"/>
      <c r="L85" s="36"/>
      <c r="M85" s="36"/>
      <c r="N85" s="36"/>
      <c r="O85" s="36"/>
      <c r="P85" s="51">
        <f t="shared" si="11"/>
        <v>0</v>
      </c>
    </row>
    <row r="86" spans="1:16" ht="66" customHeight="1">
      <c r="A86" s="37" t="s">
        <v>186</v>
      </c>
      <c r="B86" s="37" t="s">
        <v>187</v>
      </c>
      <c r="C86" s="38" t="s">
        <v>43</v>
      </c>
      <c r="D86" s="81" t="s">
        <v>188</v>
      </c>
      <c r="E86" s="52">
        <f>F86</f>
        <v>11</v>
      </c>
      <c r="F86" s="52">
        <v>11</v>
      </c>
      <c r="G86" s="52"/>
      <c r="H86" s="52"/>
      <c r="I86" s="36"/>
      <c r="J86" s="36"/>
      <c r="K86" s="36"/>
      <c r="L86" s="36"/>
      <c r="M86" s="36"/>
      <c r="N86" s="36"/>
      <c r="O86" s="36"/>
      <c r="P86" s="51">
        <f t="shared" si="11"/>
        <v>11</v>
      </c>
    </row>
    <row r="87" spans="1:16" ht="66" customHeight="1">
      <c r="A87" s="37" t="s">
        <v>189</v>
      </c>
      <c r="B87" s="37" t="s">
        <v>190</v>
      </c>
      <c r="C87" s="38" t="s">
        <v>43</v>
      </c>
      <c r="D87" s="81" t="s">
        <v>191</v>
      </c>
      <c r="E87" s="52">
        <f>F87</f>
        <v>-11</v>
      </c>
      <c r="F87" s="52">
        <v>-11</v>
      </c>
      <c r="G87" s="52"/>
      <c r="H87" s="52"/>
      <c r="I87" s="36"/>
      <c r="J87" s="36"/>
      <c r="K87" s="36"/>
      <c r="L87" s="36"/>
      <c r="M87" s="36"/>
      <c r="N87" s="36"/>
      <c r="O87" s="36"/>
      <c r="P87" s="51">
        <f t="shared" si="11"/>
        <v>-11</v>
      </c>
    </row>
    <row r="88" spans="1:16" ht="34.5" customHeight="1">
      <c r="A88" s="37" t="s">
        <v>202</v>
      </c>
      <c r="B88" s="37" t="s">
        <v>203</v>
      </c>
      <c r="C88" s="38" t="s">
        <v>138</v>
      </c>
      <c r="D88" s="81" t="s">
        <v>204</v>
      </c>
      <c r="E88" s="52">
        <f>F88</f>
        <v>-42.944</v>
      </c>
      <c r="F88" s="52">
        <f>-42.944</f>
        <v>-42.944</v>
      </c>
      <c r="G88" s="52"/>
      <c r="H88" s="52"/>
      <c r="I88" s="36"/>
      <c r="J88" s="36"/>
      <c r="K88" s="36"/>
      <c r="L88" s="36"/>
      <c r="M88" s="36"/>
      <c r="N88" s="36"/>
      <c r="O88" s="36"/>
      <c r="P88" s="51">
        <f t="shared" si="11"/>
        <v>-42.944</v>
      </c>
    </row>
    <row r="89" spans="1:16" ht="102" customHeight="1">
      <c r="A89" s="37" t="s">
        <v>199</v>
      </c>
      <c r="B89" s="37" t="s">
        <v>200</v>
      </c>
      <c r="C89" s="38" t="s">
        <v>138</v>
      </c>
      <c r="D89" s="81" t="s">
        <v>201</v>
      </c>
      <c r="E89" s="52">
        <f>F89</f>
        <v>-42.944</v>
      </c>
      <c r="F89" s="52">
        <f>F88</f>
        <v>-42.944</v>
      </c>
      <c r="G89" s="52"/>
      <c r="H89" s="52"/>
      <c r="I89" s="35"/>
      <c r="J89" s="36"/>
      <c r="K89" s="36"/>
      <c r="L89" s="36"/>
      <c r="M89" s="36"/>
      <c r="N89" s="36"/>
      <c r="O89" s="36"/>
      <c r="P89" s="51">
        <f t="shared" si="11"/>
        <v>-42.944</v>
      </c>
    </row>
    <row r="90" spans="1:16" ht="43.5" customHeight="1">
      <c r="A90" s="37"/>
      <c r="B90" s="37"/>
      <c r="C90" s="38"/>
      <c r="D90" s="40" t="s">
        <v>4</v>
      </c>
      <c r="E90" s="52">
        <f>F90+I90</f>
        <v>-1032.2730000000001</v>
      </c>
      <c r="F90" s="52">
        <f>F56+F78</f>
        <v>-1032.2730000000001</v>
      </c>
      <c r="G90" s="52">
        <f aca="true" t="shared" si="14" ref="G90:O90">G56+G78</f>
        <v>0.8700000000000001</v>
      </c>
      <c r="H90" s="52">
        <f t="shared" si="14"/>
        <v>1.415</v>
      </c>
      <c r="I90" s="52">
        <f t="shared" si="14"/>
        <v>0</v>
      </c>
      <c r="J90" s="52">
        <f>N90+K90</f>
        <v>-11</v>
      </c>
      <c r="K90" s="52">
        <f t="shared" si="14"/>
        <v>0</v>
      </c>
      <c r="L90" s="52">
        <f t="shared" si="14"/>
        <v>0</v>
      </c>
      <c r="M90" s="52">
        <f t="shared" si="14"/>
        <v>0</v>
      </c>
      <c r="N90" s="52">
        <f t="shared" si="14"/>
        <v>-11</v>
      </c>
      <c r="O90" s="52">
        <f t="shared" si="14"/>
        <v>-11</v>
      </c>
      <c r="P90" s="51">
        <f t="shared" si="11"/>
        <v>-1043.2730000000001</v>
      </c>
    </row>
    <row r="91" spans="1:16" s="6" customFormat="1" ht="35.25" customHeight="1">
      <c r="A91" s="37" t="s">
        <v>44</v>
      </c>
      <c r="B91" s="37"/>
      <c r="C91" s="43"/>
      <c r="D91" s="53" t="s">
        <v>45</v>
      </c>
      <c r="E91" s="35"/>
      <c r="F91" s="36"/>
      <c r="G91" s="36"/>
      <c r="H91" s="36"/>
      <c r="I91" s="36"/>
      <c r="J91" s="36"/>
      <c r="K91" s="36"/>
      <c r="L91" s="36"/>
      <c r="M91" s="36"/>
      <c r="N91" s="36"/>
      <c r="O91" s="36"/>
      <c r="P91" s="51"/>
    </row>
    <row r="92" spans="1:16" s="6" customFormat="1" ht="36.75" customHeight="1">
      <c r="A92" s="37" t="s">
        <v>46</v>
      </c>
      <c r="B92" s="37"/>
      <c r="C92" s="43"/>
      <c r="D92" s="53" t="s">
        <v>45</v>
      </c>
      <c r="E92" s="35"/>
      <c r="F92" s="36"/>
      <c r="G92" s="36"/>
      <c r="H92" s="36"/>
      <c r="I92" s="36"/>
      <c r="J92" s="36"/>
      <c r="K92" s="36"/>
      <c r="L92" s="36"/>
      <c r="M92" s="36"/>
      <c r="N92" s="36"/>
      <c r="O92" s="36"/>
      <c r="P92" s="51"/>
    </row>
    <row r="93" spans="1:16" s="6" customFormat="1" ht="30.75" customHeight="1">
      <c r="A93" s="37" t="s">
        <v>47</v>
      </c>
      <c r="B93" s="37" t="s">
        <v>48</v>
      </c>
      <c r="C93" s="50"/>
      <c r="D93" s="46" t="s">
        <v>49</v>
      </c>
      <c r="E93" s="51">
        <f>F93</f>
        <v>-384.64913</v>
      </c>
      <c r="F93" s="52">
        <f>F94+F96+F95</f>
        <v>-384.64913</v>
      </c>
      <c r="G93" s="52">
        <f aca="true" t="shared" si="15" ref="G93:O93">G94+G96+G95</f>
        <v>-317.12244</v>
      </c>
      <c r="H93" s="52">
        <f t="shared" si="15"/>
        <v>-25.58271</v>
      </c>
      <c r="I93" s="52">
        <f t="shared" si="15"/>
        <v>0</v>
      </c>
      <c r="J93" s="52">
        <f t="shared" si="15"/>
        <v>0</v>
      </c>
      <c r="K93" s="52">
        <f t="shared" si="15"/>
        <v>0</v>
      </c>
      <c r="L93" s="52">
        <f t="shared" si="15"/>
        <v>0</v>
      </c>
      <c r="M93" s="52">
        <f t="shared" si="15"/>
        <v>0</v>
      </c>
      <c r="N93" s="52">
        <f t="shared" si="15"/>
        <v>0</v>
      </c>
      <c r="O93" s="52">
        <f t="shared" si="15"/>
        <v>0</v>
      </c>
      <c r="P93" s="51">
        <f t="shared" si="11"/>
        <v>-384.64913</v>
      </c>
    </row>
    <row r="94" spans="1:16" s="6" customFormat="1" ht="35.25" customHeight="1">
      <c r="A94" s="37" t="s">
        <v>50</v>
      </c>
      <c r="B94" s="37" t="s">
        <v>51</v>
      </c>
      <c r="C94" s="54" t="s">
        <v>52</v>
      </c>
      <c r="D94" s="55" t="s">
        <v>53</v>
      </c>
      <c r="E94" s="35">
        <f>F94</f>
        <v>25.783</v>
      </c>
      <c r="F94" s="36">
        <f>3.8+21.983</f>
        <v>25.783</v>
      </c>
      <c r="G94" s="36">
        <v>-8</v>
      </c>
      <c r="H94" s="36">
        <f>3.8-2</f>
        <v>1.7999999999999998</v>
      </c>
      <c r="I94" s="36"/>
      <c r="J94" s="36">
        <f>N94</f>
        <v>0</v>
      </c>
      <c r="K94" s="36"/>
      <c r="L94" s="36"/>
      <c r="M94" s="36"/>
      <c r="N94" s="36"/>
      <c r="O94" s="36"/>
      <c r="P94" s="51">
        <f>E94+J94</f>
        <v>25.783</v>
      </c>
    </row>
    <row r="95" spans="1:16" s="6" customFormat="1" ht="35.25" customHeight="1">
      <c r="A95" s="37" t="s">
        <v>93</v>
      </c>
      <c r="B95" s="37" t="s">
        <v>94</v>
      </c>
      <c r="C95" s="38" t="s">
        <v>52</v>
      </c>
      <c r="D95" s="65" t="s">
        <v>95</v>
      </c>
      <c r="E95" s="51">
        <f>F95</f>
        <v>-21.31833</v>
      </c>
      <c r="F95" s="52">
        <v>-21.31833</v>
      </c>
      <c r="G95" s="52">
        <f>-15.18181-0.7</f>
        <v>-15.88181</v>
      </c>
      <c r="H95" s="36"/>
      <c r="I95" s="36"/>
      <c r="J95" s="36"/>
      <c r="K95" s="36"/>
      <c r="L95" s="36"/>
      <c r="M95" s="36"/>
      <c r="N95" s="36"/>
      <c r="O95" s="36"/>
      <c r="P95" s="51"/>
    </row>
    <row r="96" spans="1:16" s="6" customFormat="1" ht="66.75" customHeight="1">
      <c r="A96" s="37" t="s">
        <v>75</v>
      </c>
      <c r="B96" s="37" t="s">
        <v>74</v>
      </c>
      <c r="C96" s="38" t="s">
        <v>76</v>
      </c>
      <c r="D96" s="55" t="s">
        <v>77</v>
      </c>
      <c r="E96" s="51">
        <f>F96</f>
        <v>-389.1138</v>
      </c>
      <c r="F96" s="52">
        <v>-389.1138</v>
      </c>
      <c r="G96" s="52">
        <v>-293.24063</v>
      </c>
      <c r="H96" s="52">
        <v>-27.38271</v>
      </c>
      <c r="I96" s="36"/>
      <c r="J96" s="36"/>
      <c r="K96" s="36"/>
      <c r="L96" s="36"/>
      <c r="M96" s="36"/>
      <c r="N96" s="36"/>
      <c r="O96" s="36"/>
      <c r="P96" s="51">
        <f aca="true" t="shared" si="16" ref="P96:P103">E96+J96</f>
        <v>-389.1138</v>
      </c>
    </row>
    <row r="97" spans="1:16" s="6" customFormat="1" ht="36.75" customHeight="1">
      <c r="A97" s="37" t="s">
        <v>179</v>
      </c>
      <c r="B97" s="37" t="s">
        <v>180</v>
      </c>
      <c r="C97" s="38" t="s">
        <v>181</v>
      </c>
      <c r="D97" s="65" t="s">
        <v>182</v>
      </c>
      <c r="E97" s="51">
        <f>F97</f>
        <v>10</v>
      </c>
      <c r="F97" s="52">
        <v>10</v>
      </c>
      <c r="G97" s="52"/>
      <c r="H97" s="52"/>
      <c r="I97" s="36"/>
      <c r="J97" s="36"/>
      <c r="K97" s="36"/>
      <c r="L97" s="36"/>
      <c r="M97" s="36"/>
      <c r="N97" s="36"/>
      <c r="O97" s="36"/>
      <c r="P97" s="51">
        <f t="shared" si="16"/>
        <v>10</v>
      </c>
    </row>
    <row r="98" spans="1:16" s="6" customFormat="1" ht="30.75" customHeight="1">
      <c r="A98" s="37"/>
      <c r="B98" s="37"/>
      <c r="C98" s="38"/>
      <c r="D98" s="40" t="s">
        <v>4</v>
      </c>
      <c r="E98" s="51">
        <f>F98+I98</f>
        <v>-374.64913</v>
      </c>
      <c r="F98" s="52">
        <f>F93+F97</f>
        <v>-374.64913</v>
      </c>
      <c r="G98" s="52">
        <f aca="true" t="shared" si="17" ref="G98:M98">G93+G97</f>
        <v>-317.12244</v>
      </c>
      <c r="H98" s="52">
        <f t="shared" si="17"/>
        <v>-25.58271</v>
      </c>
      <c r="I98" s="52">
        <f t="shared" si="17"/>
        <v>0</v>
      </c>
      <c r="J98" s="52">
        <f>N98+K98</f>
        <v>0</v>
      </c>
      <c r="K98" s="52">
        <f t="shared" si="17"/>
        <v>0</v>
      </c>
      <c r="L98" s="52">
        <f t="shared" si="17"/>
        <v>0</v>
      </c>
      <c r="M98" s="52">
        <f t="shared" si="17"/>
        <v>0</v>
      </c>
      <c r="N98" s="52">
        <v>0</v>
      </c>
      <c r="O98" s="52">
        <v>0</v>
      </c>
      <c r="P98" s="51">
        <f t="shared" si="16"/>
        <v>-374.64913</v>
      </c>
    </row>
    <row r="99" spans="1:16" s="6" customFormat="1" ht="63.75" customHeight="1">
      <c r="A99" s="37" t="s">
        <v>227</v>
      </c>
      <c r="B99" s="37"/>
      <c r="C99" s="43"/>
      <c r="D99" s="40" t="s">
        <v>228</v>
      </c>
      <c r="E99" s="51"/>
      <c r="F99" s="52"/>
      <c r="G99" s="52"/>
      <c r="H99" s="52"/>
      <c r="I99" s="52"/>
      <c r="J99" s="52"/>
      <c r="K99" s="52"/>
      <c r="L99" s="52"/>
      <c r="M99" s="52"/>
      <c r="N99" s="52"/>
      <c r="O99" s="52"/>
      <c r="P99" s="51">
        <f t="shared" si="16"/>
        <v>0</v>
      </c>
    </row>
    <row r="100" spans="1:16" s="6" customFormat="1" ht="83.25" customHeight="1">
      <c r="A100" s="37" t="s">
        <v>229</v>
      </c>
      <c r="B100" s="37"/>
      <c r="C100" s="43"/>
      <c r="D100" s="40" t="s">
        <v>228</v>
      </c>
      <c r="E100" s="51"/>
      <c r="F100" s="52"/>
      <c r="G100" s="52"/>
      <c r="H100" s="52"/>
      <c r="I100" s="52"/>
      <c r="J100" s="52"/>
      <c r="K100" s="52"/>
      <c r="L100" s="52"/>
      <c r="M100" s="52"/>
      <c r="N100" s="52"/>
      <c r="O100" s="52"/>
      <c r="P100" s="51">
        <f t="shared" si="16"/>
        <v>0</v>
      </c>
    </row>
    <row r="101" spans="1:16" s="6" customFormat="1" ht="30.75" customHeight="1">
      <c r="A101" s="37" t="s">
        <v>224</v>
      </c>
      <c r="B101" s="37" t="s">
        <v>225</v>
      </c>
      <c r="C101" s="43" t="s">
        <v>207</v>
      </c>
      <c r="D101" s="55" t="s">
        <v>226</v>
      </c>
      <c r="E101" s="51">
        <f>F101</f>
        <v>10</v>
      </c>
      <c r="F101" s="52">
        <f>F102</f>
        <v>10</v>
      </c>
      <c r="G101" s="52"/>
      <c r="H101" s="52"/>
      <c r="I101" s="52"/>
      <c r="J101" s="52"/>
      <c r="K101" s="52"/>
      <c r="L101" s="52"/>
      <c r="M101" s="52"/>
      <c r="N101" s="52"/>
      <c r="O101" s="52"/>
      <c r="P101" s="51">
        <f t="shared" si="16"/>
        <v>10</v>
      </c>
    </row>
    <row r="102" spans="1:16" s="6" customFormat="1" ht="180.75" customHeight="1">
      <c r="A102" s="37"/>
      <c r="B102" s="37"/>
      <c r="C102" s="38"/>
      <c r="D102" s="87" t="s">
        <v>245</v>
      </c>
      <c r="E102" s="51">
        <f>F102</f>
        <v>10</v>
      </c>
      <c r="F102" s="52">
        <v>10</v>
      </c>
      <c r="G102" s="52"/>
      <c r="H102" s="52"/>
      <c r="I102" s="52"/>
      <c r="J102" s="52"/>
      <c r="K102" s="52"/>
      <c r="L102" s="52"/>
      <c r="M102" s="52"/>
      <c r="N102" s="52"/>
      <c r="O102" s="52"/>
      <c r="P102" s="51">
        <f t="shared" si="16"/>
        <v>10</v>
      </c>
    </row>
    <row r="103" spans="1:16" s="6" customFormat="1" ht="30.75" customHeight="1">
      <c r="A103" s="37"/>
      <c r="B103" s="37"/>
      <c r="C103" s="38"/>
      <c r="D103" s="40" t="s">
        <v>4</v>
      </c>
      <c r="E103" s="51">
        <f>F103</f>
        <v>10</v>
      </c>
      <c r="F103" s="52">
        <f>F102</f>
        <v>10</v>
      </c>
      <c r="G103" s="52"/>
      <c r="H103" s="52"/>
      <c r="I103" s="52"/>
      <c r="J103" s="52"/>
      <c r="K103" s="52"/>
      <c r="L103" s="52"/>
      <c r="M103" s="52"/>
      <c r="N103" s="52"/>
      <c r="O103" s="52"/>
      <c r="P103" s="51">
        <f t="shared" si="16"/>
        <v>10</v>
      </c>
    </row>
    <row r="104" spans="1:16" ht="28.5" customHeight="1">
      <c r="A104" s="57"/>
      <c r="B104" s="56"/>
      <c r="C104" s="43"/>
      <c r="D104" s="46" t="s">
        <v>6</v>
      </c>
      <c r="E104" s="51">
        <f>F104+I104</f>
        <v>-563.7076300000002</v>
      </c>
      <c r="F104" s="52">
        <f>F36+F98+F53+F90+F102+F18</f>
        <v>-554.2616300000002</v>
      </c>
      <c r="G104" s="52">
        <f aca="true" t="shared" si="18" ref="G104:O104">G36+G98+G53+G90+G102+G18</f>
        <v>-325.75244</v>
      </c>
      <c r="H104" s="52">
        <f t="shared" si="18"/>
        <v>-319.51271</v>
      </c>
      <c r="I104" s="52">
        <f t="shared" si="18"/>
        <v>-9.446</v>
      </c>
      <c r="J104" s="52">
        <f t="shared" si="18"/>
        <v>1009.5</v>
      </c>
      <c r="K104" s="52">
        <f t="shared" si="18"/>
        <v>0</v>
      </c>
      <c r="L104" s="52">
        <f t="shared" si="18"/>
        <v>0</v>
      </c>
      <c r="M104" s="52">
        <f t="shared" si="18"/>
        <v>0</v>
      </c>
      <c r="N104" s="52">
        <f t="shared" si="18"/>
        <v>1009.5</v>
      </c>
      <c r="O104" s="52">
        <f t="shared" si="18"/>
        <v>1009.5</v>
      </c>
      <c r="P104" s="51">
        <f>J104+E104</f>
        <v>445.7923699999998</v>
      </c>
    </row>
    <row r="105" spans="1:16" ht="72" customHeight="1">
      <c r="A105" s="57"/>
      <c r="B105" s="56"/>
      <c r="C105" s="43"/>
      <c r="D105" s="55" t="s">
        <v>42</v>
      </c>
      <c r="E105" s="51">
        <f>F105+I105</f>
        <v>-463.7000000000001</v>
      </c>
      <c r="F105" s="52">
        <f>F57+F65+F72+F42+F23</f>
        <v>-463.7000000000001</v>
      </c>
      <c r="G105" s="52">
        <f aca="true" t="shared" si="19" ref="G105:O105">G57+G65+G69+G72+G42+G23</f>
        <v>0</v>
      </c>
      <c r="H105" s="52">
        <f t="shared" si="19"/>
        <v>0</v>
      </c>
      <c r="I105" s="52">
        <f t="shared" si="19"/>
        <v>0</v>
      </c>
      <c r="J105" s="52">
        <f t="shared" si="19"/>
        <v>822</v>
      </c>
      <c r="K105" s="52">
        <f t="shared" si="19"/>
        <v>0</v>
      </c>
      <c r="L105" s="52">
        <f t="shared" si="19"/>
        <v>0</v>
      </c>
      <c r="M105" s="52">
        <f t="shared" si="19"/>
        <v>0</v>
      </c>
      <c r="N105" s="52">
        <f t="shared" si="19"/>
        <v>822</v>
      </c>
      <c r="O105" s="52">
        <f t="shared" si="19"/>
        <v>822</v>
      </c>
      <c r="P105" s="51">
        <f>J105+E105</f>
        <v>358.2999999999999</v>
      </c>
    </row>
    <row r="106" spans="1:16" ht="51" customHeight="1">
      <c r="A106" s="57"/>
      <c r="B106" s="56"/>
      <c r="C106" s="43"/>
      <c r="D106" s="60"/>
      <c r="E106" s="35"/>
      <c r="F106" s="36"/>
      <c r="G106" s="36"/>
      <c r="H106" s="36"/>
      <c r="I106" s="36"/>
      <c r="J106" s="35"/>
      <c r="K106" s="36"/>
      <c r="L106" s="36"/>
      <c r="M106" s="36"/>
      <c r="N106" s="36"/>
      <c r="O106" s="36"/>
      <c r="P106" s="51"/>
    </row>
    <row r="107" spans="1:16" ht="57.75" customHeight="1">
      <c r="A107" s="57"/>
      <c r="B107" s="56"/>
      <c r="C107" s="43"/>
      <c r="D107" s="46" t="s">
        <v>40</v>
      </c>
      <c r="E107" s="58"/>
      <c r="F107" s="58"/>
      <c r="G107" s="58"/>
      <c r="H107" s="59" t="s">
        <v>41</v>
      </c>
      <c r="I107" s="59"/>
      <c r="J107" s="63"/>
      <c r="K107" s="59"/>
      <c r="L107" s="59"/>
      <c r="M107" s="59"/>
      <c r="N107" s="59"/>
      <c r="O107" s="59"/>
      <c r="P107" s="48"/>
    </row>
    <row r="108" spans="1:16" ht="23.25" hidden="1">
      <c r="A108" s="9"/>
      <c r="B108" s="9"/>
      <c r="C108" s="8"/>
      <c r="D108" s="3"/>
      <c r="E108" s="12"/>
      <c r="F108" s="12"/>
      <c r="G108" s="12"/>
      <c r="H108" s="11"/>
      <c r="I108" s="11"/>
      <c r="J108" s="11"/>
      <c r="K108" s="11"/>
      <c r="L108" s="11"/>
      <c r="M108" s="11"/>
      <c r="N108" s="11"/>
      <c r="O108" s="11"/>
      <c r="P108" s="11"/>
    </row>
    <row r="109" spans="1:16" ht="23.25" hidden="1">
      <c r="A109" s="9"/>
      <c r="B109" s="9"/>
      <c r="C109" s="8"/>
      <c r="D109" s="5"/>
      <c r="E109" s="13"/>
      <c r="F109" s="13"/>
      <c r="G109" s="13"/>
      <c r="H109" s="14" t="e">
        <f>SUM(I109,L109)</f>
        <v>#REF!</v>
      </c>
      <c r="I109" s="14" t="e">
        <f>SUM(#REF!)</f>
        <v>#REF!</v>
      </c>
      <c r="J109" s="14" t="e">
        <f>SUM(#REF!)</f>
        <v>#REF!</v>
      </c>
      <c r="K109" s="14" t="e">
        <f>SUM(#REF!)</f>
        <v>#REF!</v>
      </c>
      <c r="L109" s="14" t="e">
        <f>SUM(#REF!)</f>
        <v>#REF!</v>
      </c>
      <c r="M109" s="14"/>
      <c r="N109" s="14"/>
      <c r="O109" s="14" t="e">
        <f>SUM(#REF!,H109)</f>
        <v>#REF!</v>
      </c>
      <c r="P109" s="11"/>
    </row>
    <row r="110" spans="1:16" ht="23.25" hidden="1">
      <c r="A110" s="9"/>
      <c r="B110" s="9"/>
      <c r="C110" s="8"/>
      <c r="D110" s="5"/>
      <c r="E110" s="13"/>
      <c r="F110" s="13"/>
      <c r="G110" s="13"/>
      <c r="H110" s="14" t="e">
        <f aca="true" t="shared" si="20" ref="H110:H128">SUM(I110,L110)</f>
        <v>#REF!</v>
      </c>
      <c r="I110" s="14" t="e">
        <f>SUM(#REF!)</f>
        <v>#REF!</v>
      </c>
      <c r="J110" s="14" t="e">
        <f>SUM(#REF!)</f>
        <v>#REF!</v>
      </c>
      <c r="K110" s="14" t="e">
        <f>SUM(#REF!)</f>
        <v>#REF!</v>
      </c>
      <c r="L110" s="14" t="e">
        <f>SUM(#REF!)</f>
        <v>#REF!</v>
      </c>
      <c r="M110" s="14"/>
      <c r="N110" s="14"/>
      <c r="O110" s="14" t="e">
        <f>SUM(#REF!,H110)</f>
        <v>#REF!</v>
      </c>
      <c r="P110" s="11"/>
    </row>
    <row r="111" spans="1:16" ht="23.25" hidden="1">
      <c r="A111" s="9"/>
      <c r="B111" s="9"/>
      <c r="C111" s="8"/>
      <c r="D111" s="5"/>
      <c r="E111" s="13"/>
      <c r="F111" s="13"/>
      <c r="G111" s="13"/>
      <c r="H111" s="14" t="e">
        <f t="shared" si="20"/>
        <v>#REF!</v>
      </c>
      <c r="I111" s="14" t="e">
        <f>SUM(#REF!,#REF!,#REF!,#REF!,#REF!)</f>
        <v>#REF!</v>
      </c>
      <c r="J111" s="14" t="e">
        <f>SUM(#REF!,#REF!,#REF!,#REF!,#REF!)</f>
        <v>#REF!</v>
      </c>
      <c r="K111" s="14" t="e">
        <f>SUM(#REF!,#REF!,#REF!,#REF!,#REF!)</f>
        <v>#REF!</v>
      </c>
      <c r="L111" s="14" t="e">
        <f>SUM(#REF!,#REF!,#REF!,#REF!,#REF!)</f>
        <v>#REF!</v>
      </c>
      <c r="M111" s="14"/>
      <c r="N111" s="14"/>
      <c r="O111" s="14" t="e">
        <f>SUM(#REF!,H111)</f>
        <v>#REF!</v>
      </c>
      <c r="P111" s="11"/>
    </row>
    <row r="112" spans="1:16" ht="23.25" hidden="1">
      <c r="A112" s="9"/>
      <c r="B112" s="9"/>
      <c r="C112" s="8"/>
      <c r="D112" s="5"/>
      <c r="E112" s="13"/>
      <c r="F112" s="13"/>
      <c r="G112" s="13"/>
      <c r="H112" s="14" t="e">
        <f t="shared" si="20"/>
        <v>#REF!</v>
      </c>
      <c r="I112" s="14" t="e">
        <f>SUM(#REF!)</f>
        <v>#REF!</v>
      </c>
      <c r="J112" s="14" t="e">
        <f>SUM(#REF!)</f>
        <v>#REF!</v>
      </c>
      <c r="K112" s="14" t="e">
        <f>SUM(#REF!)</f>
        <v>#REF!</v>
      </c>
      <c r="L112" s="14" t="e">
        <f>SUM(#REF!)</f>
        <v>#REF!</v>
      </c>
      <c r="M112" s="14"/>
      <c r="N112" s="14"/>
      <c r="O112" s="14" t="e">
        <f>SUM(#REF!,H112)</f>
        <v>#REF!</v>
      </c>
      <c r="P112" s="11"/>
    </row>
    <row r="113" spans="1:16" ht="23.25" hidden="1">
      <c r="A113" s="9"/>
      <c r="B113" s="9"/>
      <c r="C113" s="8"/>
      <c r="D113" s="5"/>
      <c r="E113" s="13"/>
      <c r="F113" s="13"/>
      <c r="G113" s="13"/>
      <c r="H113" s="14" t="e">
        <f t="shared" si="20"/>
        <v>#REF!</v>
      </c>
      <c r="I113" s="14" t="e">
        <f>SUM(#REF!,#REF!)</f>
        <v>#REF!</v>
      </c>
      <c r="J113" s="14" t="e">
        <f>SUM(#REF!,#REF!)</f>
        <v>#REF!</v>
      </c>
      <c r="K113" s="14" t="e">
        <f>SUM(#REF!,#REF!)</f>
        <v>#REF!</v>
      </c>
      <c r="L113" s="14" t="e">
        <f>SUM(#REF!,#REF!)</f>
        <v>#REF!</v>
      </c>
      <c r="M113" s="14"/>
      <c r="N113" s="14"/>
      <c r="O113" s="14" t="e">
        <f>SUM(#REF!,H113)</f>
        <v>#REF!</v>
      </c>
      <c r="P113" s="11"/>
    </row>
    <row r="114" spans="1:16" ht="12.75" customHeight="1" hidden="1">
      <c r="A114" s="9"/>
      <c r="B114" s="9"/>
      <c r="C114" s="8"/>
      <c r="D114" s="5"/>
      <c r="E114" s="13"/>
      <c r="F114" s="13"/>
      <c r="G114" s="13"/>
      <c r="H114" s="14" t="e">
        <f>SUM(#REF!)</f>
        <v>#REF!</v>
      </c>
      <c r="I114" s="14" t="e">
        <f>SUM(#REF!)</f>
        <v>#REF!</v>
      </c>
      <c r="J114" s="14" t="e">
        <f>SUM(#REF!)</f>
        <v>#REF!</v>
      </c>
      <c r="K114" s="14" t="e">
        <f>SUM(#REF!)</f>
        <v>#REF!</v>
      </c>
      <c r="L114" s="14" t="e">
        <f>SUM(#REF!)</f>
        <v>#REF!</v>
      </c>
      <c r="M114" s="14"/>
      <c r="N114" s="14"/>
      <c r="O114" s="14" t="e">
        <f>SUM(#REF!,H114)</f>
        <v>#REF!</v>
      </c>
      <c r="P114" s="11"/>
    </row>
    <row r="115" spans="1:16" ht="23.25" hidden="1">
      <c r="A115" s="9"/>
      <c r="B115" s="9"/>
      <c r="C115" s="8"/>
      <c r="D115" s="5"/>
      <c r="E115" s="13"/>
      <c r="F115" s="13"/>
      <c r="G115" s="13"/>
      <c r="H115" s="14" t="e">
        <f t="shared" si="20"/>
        <v>#REF!</v>
      </c>
      <c r="I115" s="14" t="e">
        <f>SUM(#REF!,#REF!)</f>
        <v>#REF!</v>
      </c>
      <c r="J115" s="14" t="e">
        <f>SUM(#REF!,#REF!)</f>
        <v>#REF!</v>
      </c>
      <c r="K115" s="14" t="e">
        <f>SUM(#REF!,#REF!)</f>
        <v>#REF!</v>
      </c>
      <c r="L115" s="14" t="e">
        <f>SUM(#REF!,#REF!)</f>
        <v>#REF!</v>
      </c>
      <c r="M115" s="14"/>
      <c r="N115" s="14"/>
      <c r="O115" s="14" t="e">
        <f>SUM(#REF!,H115)</f>
        <v>#REF!</v>
      </c>
      <c r="P115" s="11"/>
    </row>
    <row r="116" spans="1:16" ht="23.25" hidden="1">
      <c r="A116" s="9"/>
      <c r="B116" s="9"/>
      <c r="C116" s="8"/>
      <c r="D116" s="5"/>
      <c r="E116" s="13"/>
      <c r="F116" s="13"/>
      <c r="G116" s="13"/>
      <c r="H116" s="14" t="e">
        <f t="shared" si="20"/>
        <v>#REF!</v>
      </c>
      <c r="I116" s="14" t="e">
        <f>SUM(#REF!,#REF!)</f>
        <v>#REF!</v>
      </c>
      <c r="J116" s="14" t="e">
        <f>SUM(#REF!,#REF!)</f>
        <v>#REF!</v>
      </c>
      <c r="K116" s="14" t="e">
        <f>SUM(#REF!,#REF!)</f>
        <v>#REF!</v>
      </c>
      <c r="L116" s="14" t="e">
        <f>SUM(#REF!,#REF!)</f>
        <v>#REF!</v>
      </c>
      <c r="M116" s="14"/>
      <c r="N116" s="14"/>
      <c r="O116" s="14" t="e">
        <f>SUM(#REF!,H116)</f>
        <v>#REF!</v>
      </c>
      <c r="P116" s="11"/>
    </row>
    <row r="117" spans="1:16" ht="23.25" hidden="1">
      <c r="A117" s="9"/>
      <c r="B117" s="9"/>
      <c r="C117" s="8"/>
      <c r="D117" s="5"/>
      <c r="E117" s="13"/>
      <c r="F117" s="13"/>
      <c r="G117" s="13"/>
      <c r="H117" s="14" t="e">
        <f t="shared" si="20"/>
        <v>#REF!</v>
      </c>
      <c r="I117" s="14" t="e">
        <f>SUM(#REF!)</f>
        <v>#REF!</v>
      </c>
      <c r="J117" s="14" t="e">
        <f>SUM(#REF!)</f>
        <v>#REF!</v>
      </c>
      <c r="K117" s="14" t="e">
        <f>SUM(#REF!)</f>
        <v>#REF!</v>
      </c>
      <c r="L117" s="14" t="e">
        <f>SUM(#REF!)</f>
        <v>#REF!</v>
      </c>
      <c r="M117" s="14"/>
      <c r="N117" s="14"/>
      <c r="O117" s="14" t="e">
        <f>SUM(#REF!,H117)</f>
        <v>#REF!</v>
      </c>
      <c r="P117" s="11"/>
    </row>
    <row r="118" spans="1:16" ht="23.25" hidden="1">
      <c r="A118" s="9"/>
      <c r="B118" s="9"/>
      <c r="C118" s="8"/>
      <c r="D118" s="5"/>
      <c r="E118" s="13"/>
      <c r="F118" s="13"/>
      <c r="G118" s="13"/>
      <c r="H118" s="14" t="e">
        <f t="shared" si="20"/>
        <v>#REF!</v>
      </c>
      <c r="I118" s="14" t="e">
        <f>SUM(#REF!,#REF!,#REF!,#REF!,#REF!,#REF!,#REF!,#REF!,#REF!,#REF!,#REF!)</f>
        <v>#REF!</v>
      </c>
      <c r="J118" s="14" t="e">
        <f>SUM(#REF!,#REF!,#REF!,#REF!,#REF!,#REF!,#REF!,#REF!,#REF!,#REF!,#REF!)</f>
        <v>#REF!</v>
      </c>
      <c r="K118" s="14" t="e">
        <f>SUM(#REF!,#REF!,#REF!,#REF!,#REF!,#REF!,#REF!,#REF!,#REF!,#REF!,#REF!)</f>
        <v>#REF!</v>
      </c>
      <c r="L118" s="14" t="e">
        <f>SUM(#REF!,#REF!,#REF!,#REF!,#REF!,#REF!,#REF!,#REF!,#REF!,#REF!,#REF!)</f>
        <v>#REF!</v>
      </c>
      <c r="M118" s="14"/>
      <c r="N118" s="14"/>
      <c r="O118" s="14" t="e">
        <f>SUM(#REF!,H118)</f>
        <v>#REF!</v>
      </c>
      <c r="P118" s="11"/>
    </row>
    <row r="119" spans="1:16" ht="23.25" hidden="1">
      <c r="A119" s="9"/>
      <c r="B119" s="9"/>
      <c r="C119" s="8"/>
      <c r="D119" s="5"/>
      <c r="E119" s="13"/>
      <c r="F119" s="13"/>
      <c r="G119" s="13"/>
      <c r="H119" s="14" t="e">
        <f t="shared" si="20"/>
        <v>#REF!</v>
      </c>
      <c r="I119" s="14" t="e">
        <f>SUM(#REF!)</f>
        <v>#REF!</v>
      </c>
      <c r="J119" s="14" t="e">
        <f>SUM(#REF!)</f>
        <v>#REF!</v>
      </c>
      <c r="K119" s="14" t="e">
        <f>SUM(#REF!)</f>
        <v>#REF!</v>
      </c>
      <c r="L119" s="14" t="e">
        <f>SUM(#REF!)</f>
        <v>#REF!</v>
      </c>
      <c r="M119" s="14"/>
      <c r="N119" s="14"/>
      <c r="O119" s="14" t="e">
        <f>SUM(#REF!,H119)</f>
        <v>#REF!</v>
      </c>
      <c r="P119" s="11"/>
    </row>
    <row r="120" spans="1:16" ht="23.25" hidden="1">
      <c r="A120" s="9"/>
      <c r="B120" s="9"/>
      <c r="C120" s="8"/>
      <c r="D120" s="5"/>
      <c r="E120" s="13"/>
      <c r="F120" s="13"/>
      <c r="G120" s="13"/>
      <c r="H120" s="14" t="e">
        <f t="shared" si="20"/>
        <v>#REF!</v>
      </c>
      <c r="I120" s="14" t="e">
        <f>SUM(#REF!,#REF!,#REF!,#REF!,#REF!,#REF!)</f>
        <v>#REF!</v>
      </c>
      <c r="J120" s="14" t="e">
        <f>SUM(#REF!,#REF!,#REF!,#REF!,#REF!,#REF!)</f>
        <v>#REF!</v>
      </c>
      <c r="K120" s="14" t="e">
        <f>SUM(#REF!,#REF!,#REF!,#REF!,#REF!,#REF!)</f>
        <v>#REF!</v>
      </c>
      <c r="L120" s="14" t="e">
        <f>SUM(#REF!,#REF!,#REF!,#REF!,#REF!,#REF!)</f>
        <v>#REF!</v>
      </c>
      <c r="M120" s="14"/>
      <c r="N120" s="14"/>
      <c r="O120" s="14" t="e">
        <f>SUM(#REF!,H120)</f>
        <v>#REF!</v>
      </c>
      <c r="P120" s="11"/>
    </row>
    <row r="121" spans="1:16" ht="23.25" hidden="1">
      <c r="A121" s="9"/>
      <c r="B121" s="9"/>
      <c r="C121" s="8"/>
      <c r="D121" s="5"/>
      <c r="E121" s="13"/>
      <c r="F121" s="13"/>
      <c r="G121" s="13"/>
      <c r="H121" s="14" t="e">
        <f t="shared" si="20"/>
        <v>#REF!</v>
      </c>
      <c r="I121" s="14" t="e">
        <f>SUM(#REF!,#REF!)</f>
        <v>#REF!</v>
      </c>
      <c r="J121" s="14" t="e">
        <f>SUM(#REF!,#REF!)</f>
        <v>#REF!</v>
      </c>
      <c r="K121" s="14" t="e">
        <f>SUM(#REF!,#REF!)</f>
        <v>#REF!</v>
      </c>
      <c r="L121" s="14" t="e">
        <f>SUM(#REF!,#REF!)</f>
        <v>#REF!</v>
      </c>
      <c r="M121" s="14"/>
      <c r="N121" s="14"/>
      <c r="O121" s="14" t="e">
        <f>SUM(#REF!,H121)</f>
        <v>#REF!</v>
      </c>
      <c r="P121" s="11"/>
    </row>
    <row r="122" spans="1:16" ht="23.25" hidden="1">
      <c r="A122" s="9"/>
      <c r="B122" s="9"/>
      <c r="C122" s="8"/>
      <c r="D122" s="5"/>
      <c r="E122" s="13"/>
      <c r="F122" s="13"/>
      <c r="G122" s="13"/>
      <c r="H122" s="14" t="e">
        <f t="shared" si="20"/>
        <v>#REF!</v>
      </c>
      <c r="I122" s="14" t="e">
        <f>SUM(#REF!)</f>
        <v>#REF!</v>
      </c>
      <c r="J122" s="14" t="e">
        <f>SUM(#REF!)</f>
        <v>#REF!</v>
      </c>
      <c r="K122" s="14" t="e">
        <f>SUM(#REF!)</f>
        <v>#REF!</v>
      </c>
      <c r="L122" s="14" t="e">
        <f>SUM(#REF!)</f>
        <v>#REF!</v>
      </c>
      <c r="M122" s="14"/>
      <c r="N122" s="14"/>
      <c r="O122" s="14" t="e">
        <f>SUM(#REF!,H122)</f>
        <v>#REF!</v>
      </c>
      <c r="P122" s="11"/>
    </row>
    <row r="123" spans="1:16" ht="23.25" hidden="1">
      <c r="A123" s="9"/>
      <c r="B123" s="9"/>
      <c r="C123" s="10"/>
      <c r="D123" s="5"/>
      <c r="E123" s="13"/>
      <c r="F123" s="13"/>
      <c r="G123" s="13"/>
      <c r="H123" s="14" t="e">
        <f t="shared" si="20"/>
        <v>#REF!</v>
      </c>
      <c r="I123" s="14" t="e">
        <f>SUM(#REF!,#REF!,#REF!,#REF!,#REF!)</f>
        <v>#REF!</v>
      </c>
      <c r="J123" s="14" t="e">
        <f>SUM(#REF!,#REF!,#REF!,#REF!,#REF!)</f>
        <v>#REF!</v>
      </c>
      <c r="K123" s="14" t="e">
        <f>SUM(#REF!,#REF!,#REF!,#REF!,#REF!)</f>
        <v>#REF!</v>
      </c>
      <c r="L123" s="14" t="e">
        <f>SUM(#REF!,#REF!,#REF!,#REF!,#REF!)</f>
        <v>#REF!</v>
      </c>
      <c r="M123" s="14"/>
      <c r="N123" s="14"/>
      <c r="O123" s="14" t="e">
        <f>SUM(#REF!,H123)</f>
        <v>#REF!</v>
      </c>
      <c r="P123" s="11"/>
    </row>
    <row r="124" spans="1:16" ht="23.25" hidden="1">
      <c r="A124" s="9"/>
      <c r="B124" s="9"/>
      <c r="C124" s="10"/>
      <c r="D124" s="5"/>
      <c r="E124" s="13"/>
      <c r="F124" s="13"/>
      <c r="G124" s="13"/>
      <c r="H124" s="14" t="e">
        <f>SUM(#REF!,#REF!,#REF!,#REF!,#REF!,#REF!)</f>
        <v>#REF!</v>
      </c>
      <c r="I124" s="14" t="e">
        <f>SUM(#REF!,#REF!,#REF!,#REF!,#REF!,#REF!)</f>
        <v>#REF!</v>
      </c>
      <c r="J124" s="14" t="e">
        <f>SUM(#REF!,#REF!,#REF!,#REF!,#REF!,#REF!)</f>
        <v>#REF!</v>
      </c>
      <c r="K124" s="14" t="e">
        <f>SUM(#REF!,#REF!,#REF!,#REF!,#REF!,#REF!)</f>
        <v>#REF!</v>
      </c>
      <c r="L124" s="14" t="e">
        <f>SUM(#REF!,#REF!,#REF!,#REF!,#REF!,#REF!)</f>
        <v>#REF!</v>
      </c>
      <c r="M124" s="14"/>
      <c r="N124" s="14"/>
      <c r="O124" s="14" t="e">
        <f>SUM(#REF!,H124)</f>
        <v>#REF!</v>
      </c>
      <c r="P124" s="11"/>
    </row>
    <row r="125" spans="1:16" ht="20.25" customHeight="1" hidden="1">
      <c r="A125" s="9"/>
      <c r="B125" s="9"/>
      <c r="C125" s="10"/>
      <c r="D125" s="5"/>
      <c r="E125" s="13"/>
      <c r="F125" s="13"/>
      <c r="G125" s="13"/>
      <c r="H125" s="14" t="e">
        <f t="shared" si="20"/>
        <v>#REF!</v>
      </c>
      <c r="I125" s="14" t="e">
        <f>SUM(#REF!)</f>
        <v>#REF!</v>
      </c>
      <c r="J125" s="14" t="e">
        <f>SUM(#REF!)</f>
        <v>#REF!</v>
      </c>
      <c r="K125" s="14" t="e">
        <f>SUM(#REF!)</f>
        <v>#REF!</v>
      </c>
      <c r="L125" s="14" t="e">
        <f>SUM(#REF!)</f>
        <v>#REF!</v>
      </c>
      <c r="M125" s="14"/>
      <c r="N125" s="14"/>
      <c r="O125" s="14" t="e">
        <f>SUM(#REF!,H125)</f>
        <v>#REF!</v>
      </c>
      <c r="P125" s="11"/>
    </row>
    <row r="126" spans="1:16" ht="21" customHeight="1" hidden="1">
      <c r="A126" s="9"/>
      <c r="B126" s="9"/>
      <c r="C126" s="10"/>
      <c r="D126" s="5"/>
      <c r="E126" s="13"/>
      <c r="F126" s="13"/>
      <c r="G126" s="13"/>
      <c r="H126" s="14" t="e">
        <f t="shared" si="20"/>
        <v>#REF!</v>
      </c>
      <c r="I126" s="14" t="e">
        <f>SUM(#REF!,#REF!)</f>
        <v>#REF!</v>
      </c>
      <c r="J126" s="14" t="e">
        <f>SUM(#REF!,#REF!)</f>
        <v>#REF!</v>
      </c>
      <c r="K126" s="14" t="e">
        <f>SUM(#REF!,#REF!)</f>
        <v>#REF!</v>
      </c>
      <c r="L126" s="14" t="e">
        <f>SUM(#REF!,#REF!)</f>
        <v>#REF!</v>
      </c>
      <c r="M126" s="14"/>
      <c r="N126" s="14"/>
      <c r="O126" s="14" t="e">
        <f>SUM(#REF!,H126)</f>
        <v>#REF!</v>
      </c>
      <c r="P126" s="11"/>
    </row>
    <row r="127" spans="1:16" ht="24.75" customHeight="1" hidden="1">
      <c r="A127" s="9"/>
      <c r="B127" s="9"/>
      <c r="C127" s="10"/>
      <c r="D127" s="5"/>
      <c r="E127" s="13"/>
      <c r="F127" s="13"/>
      <c r="G127" s="13"/>
      <c r="H127" s="14" t="e">
        <f t="shared" si="20"/>
        <v>#REF!</v>
      </c>
      <c r="I127" s="14" t="e">
        <f>SUM(#REF!,#REF!)</f>
        <v>#REF!</v>
      </c>
      <c r="J127" s="14" t="e">
        <f>SUM(#REF!,#REF!)</f>
        <v>#REF!</v>
      </c>
      <c r="K127" s="14" t="e">
        <f>SUM(#REF!,#REF!)</f>
        <v>#REF!</v>
      </c>
      <c r="L127" s="14" t="e">
        <f>SUM(#REF!,#REF!)</f>
        <v>#REF!</v>
      </c>
      <c r="M127" s="14"/>
      <c r="N127" s="14"/>
      <c r="O127" s="14" t="e">
        <f>SUM(#REF!,H127)</f>
        <v>#REF!</v>
      </c>
      <c r="P127" s="11"/>
    </row>
    <row r="128" spans="1:16" ht="24.75" customHeight="1" hidden="1">
      <c r="A128" s="9"/>
      <c r="B128" s="9"/>
      <c r="C128" s="10"/>
      <c r="D128" s="5"/>
      <c r="E128" s="13"/>
      <c r="F128" s="13"/>
      <c r="G128" s="13"/>
      <c r="H128" s="14">
        <f t="shared" si="20"/>
        <v>0</v>
      </c>
      <c r="I128" s="14"/>
      <c r="J128" s="14"/>
      <c r="K128" s="14"/>
      <c r="L128" s="14"/>
      <c r="M128" s="14"/>
      <c r="N128" s="14"/>
      <c r="O128" s="14" t="e">
        <f>SUM(#REF!,H128)</f>
        <v>#REF!</v>
      </c>
      <c r="P128" s="11"/>
    </row>
    <row r="129" spans="1:16" ht="13.5" customHeight="1">
      <c r="A129" s="9"/>
      <c r="B129" s="9"/>
      <c r="C129" s="10"/>
      <c r="D129" s="5"/>
      <c r="E129" s="13"/>
      <c r="F129" s="13"/>
      <c r="G129" s="13"/>
      <c r="H129" s="14"/>
      <c r="I129" s="14"/>
      <c r="J129" s="14"/>
      <c r="K129" s="14"/>
      <c r="L129" s="14"/>
      <c r="M129" s="14"/>
      <c r="N129" s="14"/>
      <c r="O129" s="14"/>
      <c r="P129" s="11"/>
    </row>
    <row r="130" spans="1:16" ht="19.5" customHeight="1">
      <c r="A130" s="9"/>
      <c r="B130" s="9"/>
      <c r="C130" s="10"/>
      <c r="D130" s="5"/>
      <c r="E130" s="13"/>
      <c r="F130" s="13"/>
      <c r="G130" s="13"/>
      <c r="H130" s="14"/>
      <c r="I130" s="14"/>
      <c r="J130" s="14"/>
      <c r="K130" s="14"/>
      <c r="L130" s="14"/>
      <c r="M130" s="14"/>
      <c r="N130" s="14"/>
      <c r="O130" s="14"/>
      <c r="P130" s="11"/>
    </row>
    <row r="131" spans="1:16" ht="23.25">
      <c r="A131" s="9"/>
      <c r="B131" s="9"/>
      <c r="C131" s="10"/>
      <c r="D131" s="4"/>
      <c r="E131" s="12"/>
      <c r="F131" s="12"/>
      <c r="G131" s="12"/>
      <c r="H131" s="11"/>
      <c r="I131" s="11"/>
      <c r="J131" s="11"/>
      <c r="K131" s="11"/>
      <c r="L131" s="11"/>
      <c r="M131" s="11"/>
      <c r="N131" s="11"/>
      <c r="O131" s="11"/>
      <c r="P131" s="11"/>
    </row>
    <row r="132" spans="1:15" ht="15.75">
      <c r="A132" s="9"/>
      <c r="B132" s="9"/>
      <c r="C132" s="10"/>
      <c r="D132" s="4"/>
      <c r="E132" s="7"/>
      <c r="F132" s="7"/>
      <c r="G132" s="7"/>
      <c r="O132" s="7"/>
    </row>
    <row r="133" spans="1:7" ht="15.75">
      <c r="A133" s="9"/>
      <c r="B133" s="9"/>
      <c r="C133" s="10"/>
      <c r="D133" s="4"/>
      <c r="E133" s="7"/>
      <c r="F133" s="7"/>
      <c r="G133" s="7"/>
    </row>
    <row r="134" spans="1:7" ht="15.75">
      <c r="A134" s="9"/>
      <c r="B134" s="9"/>
      <c r="C134" s="10"/>
      <c r="D134" s="4"/>
      <c r="E134" s="7"/>
      <c r="F134" s="7"/>
      <c r="G134" s="7"/>
    </row>
    <row r="135" spans="1:7" ht="15.75">
      <c r="A135" s="9"/>
      <c r="B135" s="9"/>
      <c r="C135" s="10"/>
      <c r="D135" s="4"/>
      <c r="E135" s="7"/>
      <c r="F135" s="7"/>
      <c r="G135" s="7"/>
    </row>
    <row r="136" spans="1:7" ht="15.75">
      <c r="A136" s="9"/>
      <c r="B136" s="9"/>
      <c r="C136" s="10"/>
      <c r="D136" s="4"/>
      <c r="E136" s="7"/>
      <c r="F136" s="7"/>
      <c r="G136" s="7"/>
    </row>
    <row r="137" spans="1:7" ht="15.75">
      <c r="A137" s="9"/>
      <c r="B137" s="9"/>
      <c r="C137" s="10"/>
      <c r="D137" s="4"/>
      <c r="E137" s="7"/>
      <c r="F137" s="7"/>
      <c r="G137" s="7"/>
    </row>
    <row r="138" spans="1:7" ht="15.75">
      <c r="A138" s="9"/>
      <c r="B138" s="9"/>
      <c r="C138" s="10"/>
      <c r="D138" s="4"/>
      <c r="E138" s="7"/>
      <c r="F138" s="7"/>
      <c r="G138" s="7"/>
    </row>
    <row r="139" spans="1:7" ht="15.75">
      <c r="A139" s="9"/>
      <c r="B139" s="9"/>
      <c r="C139" s="10"/>
      <c r="D139" s="4"/>
      <c r="E139" s="7"/>
      <c r="F139" s="7"/>
      <c r="G139" s="7"/>
    </row>
    <row r="140" spans="1:7" ht="15.75">
      <c r="A140" s="9"/>
      <c r="B140" s="9"/>
      <c r="C140" s="10"/>
      <c r="D140" s="4"/>
      <c r="E140" s="7"/>
      <c r="F140" s="7"/>
      <c r="G140" s="7"/>
    </row>
    <row r="141" spans="1:7" ht="15.75">
      <c r="A141" s="9"/>
      <c r="B141" s="9"/>
      <c r="C141" s="10"/>
      <c r="D141" s="4"/>
      <c r="E141" s="7"/>
      <c r="F141" s="7"/>
      <c r="G141" s="7"/>
    </row>
    <row r="142" spans="1:7" ht="15.75">
      <c r="A142" s="9"/>
      <c r="B142" s="9"/>
      <c r="C142" s="10"/>
      <c r="D142" s="4"/>
      <c r="E142" s="7"/>
      <c r="F142" s="7"/>
      <c r="G142" s="7"/>
    </row>
    <row r="143" spans="1:7" ht="15.75">
      <c r="A143" s="9"/>
      <c r="B143" s="9"/>
      <c r="C143" s="10"/>
      <c r="D143" s="4"/>
      <c r="E143" s="7"/>
      <c r="F143" s="7"/>
      <c r="G143" s="7"/>
    </row>
    <row r="144" spans="1:7" ht="15.75">
      <c r="A144" s="9"/>
      <c r="B144" s="9"/>
      <c r="C144" s="10"/>
      <c r="D144" s="4"/>
      <c r="E144" s="7"/>
      <c r="F144" s="7"/>
      <c r="G144" s="7"/>
    </row>
    <row r="145" spans="1:7" ht="15.75">
      <c r="A145" s="9"/>
      <c r="B145" s="9"/>
      <c r="C145" s="10"/>
      <c r="D145" s="4"/>
      <c r="E145" s="7"/>
      <c r="F145" s="7"/>
      <c r="G145" s="7"/>
    </row>
    <row r="146" spans="1:7" ht="15.75">
      <c r="A146" s="9"/>
      <c r="B146" s="9"/>
      <c r="C146" s="10"/>
      <c r="D146" s="4"/>
      <c r="E146" s="7"/>
      <c r="F146" s="7"/>
      <c r="G146" s="7"/>
    </row>
    <row r="147" spans="1:7" ht="15.75">
      <c r="A147" s="9"/>
      <c r="B147" s="9"/>
      <c r="C147" s="10"/>
      <c r="D147" s="4"/>
      <c r="E147" s="7"/>
      <c r="F147" s="7"/>
      <c r="G147" s="7"/>
    </row>
    <row r="148" spans="1:7" ht="15.75">
      <c r="A148" s="9"/>
      <c r="B148" s="9"/>
      <c r="C148" s="10"/>
      <c r="D148" s="4"/>
      <c r="E148" s="7"/>
      <c r="F148" s="7"/>
      <c r="G148" s="7"/>
    </row>
    <row r="149" spans="1:7" ht="15.75">
      <c r="A149" s="9"/>
      <c r="B149" s="9"/>
      <c r="C149" s="10"/>
      <c r="D149" s="4"/>
      <c r="E149" s="7"/>
      <c r="F149" s="7"/>
      <c r="G149" s="7"/>
    </row>
    <row r="150" spans="1:7" ht="15.75">
      <c r="A150" s="9"/>
      <c r="B150" s="9"/>
      <c r="C150" s="10"/>
      <c r="D150" s="4"/>
      <c r="E150" s="7"/>
      <c r="F150" s="7"/>
      <c r="G150" s="7"/>
    </row>
    <row r="151" spans="1:7" ht="15.75">
      <c r="A151" s="9"/>
      <c r="B151" s="9"/>
      <c r="C151" s="10"/>
      <c r="D151" s="4"/>
      <c r="E151" s="7"/>
      <c r="F151" s="7"/>
      <c r="G151" s="7"/>
    </row>
    <row r="152" spans="1:7" ht="15.75">
      <c r="A152" s="9"/>
      <c r="B152" s="9"/>
      <c r="C152" s="10"/>
      <c r="D152" s="4"/>
      <c r="E152" s="7"/>
      <c r="F152" s="7"/>
      <c r="G152" s="7"/>
    </row>
    <row r="153" spans="1:7" ht="15.75">
      <c r="A153" s="9"/>
      <c r="B153" s="9"/>
      <c r="C153" s="10"/>
      <c r="D153" s="4"/>
      <c r="E153" s="7"/>
      <c r="F153" s="7"/>
      <c r="G153" s="7"/>
    </row>
    <row r="154" spans="1:7" ht="15.75">
      <c r="A154" s="9"/>
      <c r="B154" s="9"/>
      <c r="C154" s="10"/>
      <c r="D154" s="4"/>
      <c r="E154" s="7"/>
      <c r="F154" s="7"/>
      <c r="G154" s="7"/>
    </row>
    <row r="155" spans="1:7" ht="15.75">
      <c r="A155" s="9"/>
      <c r="B155" s="9"/>
      <c r="C155" s="10"/>
      <c r="D155" s="4"/>
      <c r="E155" s="7"/>
      <c r="F155" s="7"/>
      <c r="G155" s="7"/>
    </row>
    <row r="156" spans="1:7" ht="15.75">
      <c r="A156" s="9"/>
      <c r="B156" s="9"/>
      <c r="C156" s="10"/>
      <c r="D156" s="4"/>
      <c r="E156" s="7"/>
      <c r="F156" s="7"/>
      <c r="G156" s="7"/>
    </row>
    <row r="157" spans="1:7" ht="15.75">
      <c r="A157" s="9"/>
      <c r="B157" s="9"/>
      <c r="C157" s="10"/>
      <c r="D157" s="4"/>
      <c r="E157" s="7"/>
      <c r="F157" s="7"/>
      <c r="G157" s="7"/>
    </row>
    <row r="158" spans="1:7" ht="15.75">
      <c r="A158" s="9"/>
      <c r="B158" s="9"/>
      <c r="C158" s="10"/>
      <c r="D158" s="4"/>
      <c r="E158" s="7"/>
      <c r="F158" s="7"/>
      <c r="G158" s="7"/>
    </row>
    <row r="159" spans="1:7" ht="15.75">
      <c r="A159" s="9"/>
      <c r="B159" s="9"/>
      <c r="C159" s="10"/>
      <c r="D159" s="4"/>
      <c r="E159" s="7"/>
      <c r="F159" s="7"/>
      <c r="G159" s="7"/>
    </row>
    <row r="160" spans="1:7" ht="15.75">
      <c r="A160" s="9"/>
      <c r="B160" s="9"/>
      <c r="C160" s="10"/>
      <c r="D160" s="4"/>
      <c r="E160" s="7"/>
      <c r="F160" s="7"/>
      <c r="G160" s="7"/>
    </row>
    <row r="161" spans="1:7" ht="15.75">
      <c r="A161" s="9"/>
      <c r="B161" s="9"/>
      <c r="C161" s="10"/>
      <c r="D161" s="4"/>
      <c r="E161" s="7"/>
      <c r="F161" s="7"/>
      <c r="G161" s="7"/>
    </row>
    <row r="162" spans="1:7" ht="15.75">
      <c r="A162" s="9"/>
      <c r="B162" s="9"/>
      <c r="C162" s="10"/>
      <c r="D162" s="4"/>
      <c r="E162" s="7"/>
      <c r="F162" s="7"/>
      <c r="G162" s="7"/>
    </row>
    <row r="163" spans="1:7" ht="15.75">
      <c r="A163" s="9"/>
      <c r="B163" s="9"/>
      <c r="C163" s="10"/>
      <c r="D163" s="4"/>
      <c r="E163" s="7"/>
      <c r="F163" s="7"/>
      <c r="G163" s="7"/>
    </row>
    <row r="164" spans="1:7" ht="15.75">
      <c r="A164" s="9"/>
      <c r="B164" s="9"/>
      <c r="C164" s="10"/>
      <c r="D164" s="4"/>
      <c r="E164" s="7"/>
      <c r="F164" s="7"/>
      <c r="G164" s="7"/>
    </row>
    <row r="165" spans="1:7" ht="15.75">
      <c r="A165" s="9"/>
      <c r="B165" s="9"/>
      <c r="C165" s="10"/>
      <c r="D165" s="4"/>
      <c r="E165" s="7"/>
      <c r="F165" s="7"/>
      <c r="G165" s="7"/>
    </row>
    <row r="166" spans="1:7" ht="15.75">
      <c r="A166" s="9"/>
      <c r="B166" s="9"/>
      <c r="C166" s="10"/>
      <c r="D166" s="4"/>
      <c r="E166" s="7"/>
      <c r="F166" s="7"/>
      <c r="G166" s="7"/>
    </row>
    <row r="167" spans="1:7" ht="15.75">
      <c r="A167" s="9"/>
      <c r="B167" s="9"/>
      <c r="C167" s="10"/>
      <c r="D167" s="4"/>
      <c r="E167" s="7"/>
      <c r="F167" s="7"/>
      <c r="G167" s="7"/>
    </row>
    <row r="168" spans="1:7" ht="15.75">
      <c r="A168" s="9"/>
      <c r="B168" s="9"/>
      <c r="C168" s="10"/>
      <c r="D168" s="4"/>
      <c r="E168" s="7"/>
      <c r="F168" s="7"/>
      <c r="G168" s="7"/>
    </row>
    <row r="169" spans="1:7" ht="15.75">
      <c r="A169" s="9"/>
      <c r="B169" s="9"/>
      <c r="C169" s="10"/>
      <c r="D169" s="4"/>
      <c r="E169" s="7"/>
      <c r="F169" s="7"/>
      <c r="G169" s="7"/>
    </row>
    <row r="170" spans="1:7" ht="15.75">
      <c r="A170" s="9"/>
      <c r="B170" s="9"/>
      <c r="C170" s="10"/>
      <c r="D170" s="4"/>
      <c r="E170" s="7"/>
      <c r="F170" s="7"/>
      <c r="G170" s="7"/>
    </row>
    <row r="171" spans="1:7" ht="15.75">
      <c r="A171" s="9"/>
      <c r="B171" s="9"/>
      <c r="C171" s="10"/>
      <c r="D171" s="4"/>
      <c r="E171" s="7"/>
      <c r="F171" s="7"/>
      <c r="G171" s="7"/>
    </row>
    <row r="172" spans="1:7" ht="15.75">
      <c r="A172" s="9"/>
      <c r="B172" s="9"/>
      <c r="C172" s="10"/>
      <c r="D172" s="4"/>
      <c r="E172" s="7"/>
      <c r="F172" s="7"/>
      <c r="G172" s="7"/>
    </row>
    <row r="173" spans="1:7" ht="15.75">
      <c r="A173" s="9"/>
      <c r="B173" s="9"/>
      <c r="C173" s="10"/>
      <c r="D173" s="4"/>
      <c r="E173" s="7"/>
      <c r="F173" s="7"/>
      <c r="G173" s="7"/>
    </row>
    <row r="174" spans="1:7" ht="15.75">
      <c r="A174" s="9"/>
      <c r="B174" s="9"/>
      <c r="C174" s="10"/>
      <c r="D174" s="4"/>
      <c r="E174" s="7"/>
      <c r="F174" s="7"/>
      <c r="G174" s="7"/>
    </row>
    <row r="175" spans="1:7" ht="15.75">
      <c r="A175" s="9"/>
      <c r="B175" s="9"/>
      <c r="C175" s="10"/>
      <c r="D175" s="4"/>
      <c r="E175" s="7"/>
      <c r="F175" s="7"/>
      <c r="G175" s="7"/>
    </row>
    <row r="176" spans="1:7" ht="15.75">
      <c r="A176" s="9"/>
      <c r="B176" s="9"/>
      <c r="C176" s="10"/>
      <c r="D176" s="4"/>
      <c r="E176" s="7"/>
      <c r="F176" s="7"/>
      <c r="G176" s="7"/>
    </row>
    <row r="177" spans="1:7" ht="15.75">
      <c r="A177" s="9"/>
      <c r="B177" s="9"/>
      <c r="C177" s="10"/>
      <c r="D177" s="4"/>
      <c r="E177" s="7"/>
      <c r="F177" s="7"/>
      <c r="G177" s="7"/>
    </row>
    <row r="178" spans="1:7" ht="15.75">
      <c r="A178" s="9"/>
      <c r="B178" s="9"/>
      <c r="C178" s="10"/>
      <c r="D178" s="4"/>
      <c r="E178" s="7"/>
      <c r="F178" s="7"/>
      <c r="G178" s="7"/>
    </row>
    <row r="179" spans="1:7" ht="15.75">
      <c r="A179" s="9"/>
      <c r="B179" s="9"/>
      <c r="C179" s="10"/>
      <c r="D179" s="4"/>
      <c r="E179" s="7"/>
      <c r="F179" s="7"/>
      <c r="G179" s="7"/>
    </row>
    <row r="180" spans="1:7" ht="15.75">
      <c r="A180" s="9"/>
      <c r="B180" s="9"/>
      <c r="C180" s="10"/>
      <c r="D180" s="4"/>
      <c r="E180" s="7"/>
      <c r="F180" s="7"/>
      <c r="G180" s="7"/>
    </row>
    <row r="181" spans="1:7" ht="15.75">
      <c r="A181" s="9"/>
      <c r="B181" s="9"/>
      <c r="C181" s="10"/>
      <c r="D181" s="4"/>
      <c r="E181" s="7"/>
      <c r="F181" s="7"/>
      <c r="G181" s="7"/>
    </row>
    <row r="182" spans="1:7" ht="15.75">
      <c r="A182" s="9"/>
      <c r="B182" s="9"/>
      <c r="C182" s="10"/>
      <c r="D182" s="4"/>
      <c r="E182" s="7"/>
      <c r="F182" s="7"/>
      <c r="G182" s="7"/>
    </row>
    <row r="183" spans="1:7" ht="15.75">
      <c r="A183" s="9"/>
      <c r="B183" s="9"/>
      <c r="C183" s="10"/>
      <c r="D183" s="4"/>
      <c r="E183" s="7"/>
      <c r="F183" s="7"/>
      <c r="G183" s="7"/>
    </row>
    <row r="184" spans="1:7" ht="15.75">
      <c r="A184" s="9"/>
      <c r="B184" s="9"/>
      <c r="C184" s="10"/>
      <c r="D184" s="4"/>
      <c r="E184" s="7"/>
      <c r="F184" s="7"/>
      <c r="G184" s="7"/>
    </row>
    <row r="185" spans="1:7" ht="15.75">
      <c r="A185" s="9"/>
      <c r="B185" s="9"/>
      <c r="C185" s="10"/>
      <c r="D185" s="4"/>
      <c r="E185" s="7"/>
      <c r="F185" s="7"/>
      <c r="G185" s="7"/>
    </row>
    <row r="186" spans="1:7" ht="15.75">
      <c r="A186" s="9"/>
      <c r="B186" s="9"/>
      <c r="C186" s="10"/>
      <c r="D186" s="4"/>
      <c r="E186" s="7"/>
      <c r="F186" s="7"/>
      <c r="G186" s="7"/>
    </row>
    <row r="187" spans="1:7" ht="15.75">
      <c r="A187" s="9"/>
      <c r="B187" s="9"/>
      <c r="C187" s="10"/>
      <c r="D187" s="4"/>
      <c r="E187" s="7"/>
      <c r="F187" s="7"/>
      <c r="G187" s="7"/>
    </row>
    <row r="188" spans="1:7" ht="15.75">
      <c r="A188" s="9"/>
      <c r="B188" s="9"/>
      <c r="C188" s="10"/>
      <c r="D188" s="4"/>
      <c r="E188" s="7"/>
      <c r="F188" s="7"/>
      <c r="G188" s="7"/>
    </row>
    <row r="189" spans="1:7" ht="15.75">
      <c r="A189" s="9"/>
      <c r="B189" s="9"/>
      <c r="C189" s="10"/>
      <c r="D189" s="4"/>
      <c r="E189" s="7"/>
      <c r="F189" s="7"/>
      <c r="G189" s="7"/>
    </row>
    <row r="190" spans="1:7" ht="15.75">
      <c r="A190" s="9"/>
      <c r="B190" s="9"/>
      <c r="C190" s="10"/>
      <c r="D190" s="4"/>
      <c r="E190" s="7"/>
      <c r="F190" s="7"/>
      <c r="G190" s="7"/>
    </row>
    <row r="191" spans="1:7" ht="15.75">
      <c r="A191" s="9"/>
      <c r="B191" s="9"/>
      <c r="C191" s="10"/>
      <c r="D191" s="4"/>
      <c r="E191" s="7"/>
      <c r="F191" s="7"/>
      <c r="G191" s="7"/>
    </row>
    <row r="192" spans="1:7" ht="15.75">
      <c r="A192" s="9"/>
      <c r="B192" s="9"/>
      <c r="C192" s="10"/>
      <c r="D192" s="4"/>
      <c r="E192" s="7"/>
      <c r="F192" s="7"/>
      <c r="G192" s="7"/>
    </row>
    <row r="193" spans="1:7" ht="15.75">
      <c r="A193" s="9"/>
      <c r="B193" s="9"/>
      <c r="C193" s="10"/>
      <c r="D193" s="4"/>
      <c r="E193" s="7"/>
      <c r="F193" s="7"/>
      <c r="G193" s="7"/>
    </row>
    <row r="194" spans="1:7" ht="15.75">
      <c r="A194" s="9"/>
      <c r="B194" s="9"/>
      <c r="C194" s="10"/>
      <c r="D194" s="4"/>
      <c r="E194" s="7"/>
      <c r="F194" s="7"/>
      <c r="G194" s="7"/>
    </row>
    <row r="195" spans="1:7" ht="15.75">
      <c r="A195" s="9"/>
      <c r="B195" s="9"/>
      <c r="C195" s="10"/>
      <c r="D195" s="4"/>
      <c r="E195" s="7"/>
      <c r="F195" s="7"/>
      <c r="G195" s="7"/>
    </row>
    <row r="196" spans="1:7" ht="15.75">
      <c r="A196" s="9"/>
      <c r="B196" s="9"/>
      <c r="C196" s="10"/>
      <c r="D196" s="4"/>
      <c r="E196" s="7"/>
      <c r="F196" s="7"/>
      <c r="G196" s="7"/>
    </row>
    <row r="197" spans="1:7" ht="15.75">
      <c r="A197" s="9"/>
      <c r="B197" s="9"/>
      <c r="C197" s="10"/>
      <c r="D197" s="4"/>
      <c r="E197" s="7"/>
      <c r="F197" s="7"/>
      <c r="G197" s="7"/>
    </row>
    <row r="198" spans="1:7" ht="15.75">
      <c r="A198" s="9"/>
      <c r="B198" s="9"/>
      <c r="C198" s="10"/>
      <c r="D198" s="4"/>
      <c r="E198" s="7"/>
      <c r="F198" s="7"/>
      <c r="G198" s="7"/>
    </row>
    <row r="199" spans="1:7" ht="15.75">
      <c r="A199" s="9"/>
      <c r="B199" s="9"/>
      <c r="C199" s="10"/>
      <c r="D199" s="4"/>
      <c r="E199" s="7"/>
      <c r="F199" s="7"/>
      <c r="G199" s="7"/>
    </row>
    <row r="200" spans="1:7" ht="15.75">
      <c r="A200" s="9"/>
      <c r="B200" s="9"/>
      <c r="C200" s="10"/>
      <c r="D200" s="4"/>
      <c r="E200" s="7"/>
      <c r="F200" s="7"/>
      <c r="G200" s="7"/>
    </row>
    <row r="201" spans="1:7" ht="15.75">
      <c r="A201" s="9"/>
      <c r="B201" s="9"/>
      <c r="C201" s="10"/>
      <c r="D201" s="4"/>
      <c r="E201" s="7"/>
      <c r="F201" s="7"/>
      <c r="G201" s="7"/>
    </row>
    <row r="202" spans="1:7" ht="15.75">
      <c r="A202" s="9"/>
      <c r="B202" s="9"/>
      <c r="C202" s="10"/>
      <c r="D202" s="4"/>
      <c r="E202" s="7"/>
      <c r="F202" s="7"/>
      <c r="G202" s="7"/>
    </row>
    <row r="203" spans="1:7" ht="15.75">
      <c r="A203" s="9"/>
      <c r="B203" s="9"/>
      <c r="C203" s="10"/>
      <c r="D203" s="4"/>
      <c r="E203" s="7"/>
      <c r="F203" s="7"/>
      <c r="G203" s="7"/>
    </row>
    <row r="204" spans="1:7" ht="15.75">
      <c r="A204" s="9"/>
      <c r="B204" s="9"/>
      <c r="C204" s="10"/>
      <c r="D204" s="4"/>
      <c r="E204" s="7"/>
      <c r="F204" s="7"/>
      <c r="G204" s="7"/>
    </row>
    <row r="205" spans="1:7" ht="15.75">
      <c r="A205" s="9"/>
      <c r="B205" s="9"/>
      <c r="C205" s="10"/>
      <c r="D205" s="4"/>
      <c r="E205" s="7"/>
      <c r="F205" s="7"/>
      <c r="G205" s="7"/>
    </row>
    <row r="206" spans="1:7" ht="15.75">
      <c r="A206" s="9"/>
      <c r="B206" s="9"/>
      <c r="C206" s="10"/>
      <c r="D206" s="4"/>
      <c r="E206" s="7"/>
      <c r="F206" s="7"/>
      <c r="G206" s="7"/>
    </row>
    <row r="207" spans="1:7" ht="15.75">
      <c r="A207" s="9"/>
      <c r="B207" s="9"/>
      <c r="C207" s="10"/>
      <c r="D207" s="4"/>
      <c r="E207" s="7"/>
      <c r="F207" s="7"/>
      <c r="G207" s="7"/>
    </row>
    <row r="208" spans="1:7" ht="15.75">
      <c r="A208" s="9"/>
      <c r="B208" s="9"/>
      <c r="C208" s="10"/>
      <c r="D208" s="4"/>
      <c r="E208" s="7"/>
      <c r="F208" s="7"/>
      <c r="G208" s="7"/>
    </row>
    <row r="209" spans="1:7" ht="15.75">
      <c r="A209" s="9"/>
      <c r="B209" s="9"/>
      <c r="C209" s="10"/>
      <c r="D209" s="4"/>
      <c r="E209" s="7"/>
      <c r="F209" s="7"/>
      <c r="G209" s="7"/>
    </row>
    <row r="210" spans="1:7" ht="15.75">
      <c r="A210" s="9"/>
      <c r="B210" s="9"/>
      <c r="C210" s="2"/>
      <c r="D210" s="4"/>
      <c r="E210" s="7"/>
      <c r="F210" s="7"/>
      <c r="G210" s="7"/>
    </row>
    <row r="211" spans="3:7" ht="12.75">
      <c r="C211" s="2"/>
      <c r="D211" s="4"/>
      <c r="E211" s="7"/>
      <c r="F211" s="7"/>
      <c r="G211" s="7"/>
    </row>
    <row r="212" spans="3:7" ht="12.75">
      <c r="C212" s="2"/>
      <c r="D212" s="4"/>
      <c r="E212" s="7"/>
      <c r="F212" s="7"/>
      <c r="G212" s="7"/>
    </row>
    <row r="213" spans="3:7" ht="12.75">
      <c r="C213" s="2"/>
      <c r="D213" s="4"/>
      <c r="E213" s="7"/>
      <c r="F213" s="7"/>
      <c r="G213" s="7"/>
    </row>
    <row r="214" spans="3:7" ht="12.75">
      <c r="C214" s="2"/>
      <c r="D214" s="4"/>
      <c r="E214" s="7"/>
      <c r="F214" s="7"/>
      <c r="G214" s="7"/>
    </row>
    <row r="215" spans="3:7" ht="12.75">
      <c r="C215" s="2"/>
      <c r="D215" s="4"/>
      <c r="E215" s="7"/>
      <c r="F215" s="7"/>
      <c r="G215" s="7"/>
    </row>
    <row r="216" spans="3:7" ht="12.75">
      <c r="C216" s="2"/>
      <c r="D216" s="4"/>
      <c r="E216" s="7"/>
      <c r="F216" s="7"/>
      <c r="G216" s="7"/>
    </row>
    <row r="217" spans="3:7" ht="12.75">
      <c r="C217" s="2"/>
      <c r="D217" s="4"/>
      <c r="E217" s="7"/>
      <c r="F217" s="7"/>
      <c r="G217" s="7"/>
    </row>
    <row r="218" spans="3:7" ht="12.75">
      <c r="C218" s="2"/>
      <c r="D218" s="4"/>
      <c r="E218" s="7"/>
      <c r="F218" s="7"/>
      <c r="G218" s="7"/>
    </row>
    <row r="219" spans="3:7" ht="12.75">
      <c r="C219" s="2"/>
      <c r="D219" s="4"/>
      <c r="E219" s="7"/>
      <c r="F219" s="7"/>
      <c r="G219" s="7"/>
    </row>
    <row r="220" spans="3:7" ht="12.75">
      <c r="C220" s="2"/>
      <c r="D220" s="4"/>
      <c r="E220" s="7"/>
      <c r="F220" s="7"/>
      <c r="G220" s="7"/>
    </row>
    <row r="221" spans="3:7" ht="12.75">
      <c r="C221" s="2"/>
      <c r="D221" s="4"/>
      <c r="E221" s="7"/>
      <c r="F221" s="7"/>
      <c r="G221" s="7"/>
    </row>
    <row r="222" spans="3:7" ht="12.75">
      <c r="C222" s="2"/>
      <c r="D222" s="4"/>
      <c r="E222" s="7"/>
      <c r="F222" s="7"/>
      <c r="G222" s="7"/>
    </row>
    <row r="223" spans="3:7" ht="12.75">
      <c r="C223" s="2"/>
      <c r="D223" s="4"/>
      <c r="E223" s="7"/>
      <c r="F223" s="7"/>
      <c r="G223" s="7"/>
    </row>
    <row r="224" spans="3:7" ht="12.75">
      <c r="C224" s="2"/>
      <c r="D224" s="4"/>
      <c r="E224" s="7"/>
      <c r="F224" s="7"/>
      <c r="G224" s="7"/>
    </row>
    <row r="225" spans="3:7" ht="12.75">
      <c r="C225" s="2"/>
      <c r="D225" s="4"/>
      <c r="E225" s="7"/>
      <c r="F225" s="7"/>
      <c r="G225" s="7"/>
    </row>
    <row r="226" spans="3:7" ht="12.75">
      <c r="C226" s="2"/>
      <c r="D226" s="4"/>
      <c r="E226" s="7"/>
      <c r="F226" s="7"/>
      <c r="G226" s="7"/>
    </row>
    <row r="227" spans="3:7" ht="12.75">
      <c r="C227" s="2"/>
      <c r="D227" s="4"/>
      <c r="E227" s="7"/>
      <c r="F227" s="7"/>
      <c r="G227" s="7"/>
    </row>
    <row r="228" spans="3:7" ht="12.75">
      <c r="C228" s="2"/>
      <c r="D228" s="4"/>
      <c r="E228" s="7"/>
      <c r="F228" s="7"/>
      <c r="G228" s="7"/>
    </row>
    <row r="229" spans="3:7" ht="12.75">
      <c r="C229" s="2"/>
      <c r="D229" s="4"/>
      <c r="E229" s="7"/>
      <c r="F229" s="7"/>
      <c r="G229" s="7"/>
    </row>
    <row r="230" spans="3:7" ht="12.75">
      <c r="C230" s="2"/>
      <c r="D230" s="4"/>
      <c r="E230" s="7"/>
      <c r="F230" s="7"/>
      <c r="G230" s="7"/>
    </row>
    <row r="231" spans="3:7" ht="12.75">
      <c r="C231" s="2"/>
      <c r="D231" s="4"/>
      <c r="E231" s="7"/>
      <c r="F231" s="7"/>
      <c r="G231" s="7"/>
    </row>
    <row r="232" spans="3:7" ht="12.75">
      <c r="C232" s="2"/>
      <c r="D232" s="4"/>
      <c r="E232" s="7"/>
      <c r="F232" s="7"/>
      <c r="G232" s="7"/>
    </row>
    <row r="233" spans="3:7" ht="12.75">
      <c r="C233" s="2"/>
      <c r="D233" s="4"/>
      <c r="E233" s="7"/>
      <c r="F233" s="7"/>
      <c r="G233" s="7"/>
    </row>
    <row r="234" spans="3:7" ht="12.75">
      <c r="C234" s="2"/>
      <c r="D234" s="4"/>
      <c r="E234" s="7"/>
      <c r="F234" s="7"/>
      <c r="G234" s="7"/>
    </row>
    <row r="235" spans="3:7" ht="12.75">
      <c r="C235" s="2"/>
      <c r="D235" s="4"/>
      <c r="E235" s="7"/>
      <c r="F235" s="7"/>
      <c r="G235" s="7"/>
    </row>
    <row r="236" spans="3:7" ht="12.75">
      <c r="C236" s="2"/>
      <c r="D236" s="4"/>
      <c r="E236" s="7"/>
      <c r="F236" s="7"/>
      <c r="G236" s="7"/>
    </row>
    <row r="237" spans="3:7" ht="12.75">
      <c r="C237" s="2"/>
      <c r="D237" s="4"/>
      <c r="E237" s="7"/>
      <c r="F237" s="7"/>
      <c r="G237" s="7"/>
    </row>
    <row r="238" spans="3:7" ht="12.75">
      <c r="C238" s="2"/>
      <c r="D238" s="4"/>
      <c r="E238" s="7"/>
      <c r="F238" s="7"/>
      <c r="G238" s="7"/>
    </row>
    <row r="239" spans="3:7" ht="12.75">
      <c r="C239" s="2"/>
      <c r="D239" s="4"/>
      <c r="E239" s="7"/>
      <c r="F239" s="7"/>
      <c r="G239" s="7"/>
    </row>
    <row r="240" spans="3:7" ht="12.75">
      <c r="C240" s="2"/>
      <c r="D240" s="4"/>
      <c r="E240" s="7"/>
      <c r="F240" s="7"/>
      <c r="G240" s="7"/>
    </row>
    <row r="241" spans="3:7" ht="12.75">
      <c r="C241" s="2"/>
      <c r="D241" s="4"/>
      <c r="E241" s="7"/>
      <c r="F241" s="7"/>
      <c r="G241" s="7"/>
    </row>
    <row r="242" spans="3:7" ht="12.75">
      <c r="C242" s="2"/>
      <c r="D242" s="4"/>
      <c r="E242" s="7"/>
      <c r="F242" s="7"/>
      <c r="G242" s="7"/>
    </row>
    <row r="243" spans="3:7" ht="12.75">
      <c r="C243" s="2"/>
      <c r="D243" s="4"/>
      <c r="E243" s="7"/>
      <c r="F243" s="7"/>
      <c r="G243" s="7"/>
    </row>
    <row r="244" spans="3:7" ht="12.75">
      <c r="C244" s="2"/>
      <c r="D244" s="4"/>
      <c r="E244" s="7"/>
      <c r="F244" s="7"/>
      <c r="G244" s="7"/>
    </row>
    <row r="245" spans="3:7" ht="12.75">
      <c r="C245" s="2"/>
      <c r="D245" s="4"/>
      <c r="E245" s="7"/>
      <c r="F245" s="7"/>
      <c r="G245" s="7"/>
    </row>
    <row r="246" spans="3:7" ht="12.75">
      <c r="C246" s="2"/>
      <c r="D246" s="4"/>
      <c r="E246" s="7"/>
      <c r="F246" s="7"/>
      <c r="G246" s="7"/>
    </row>
    <row r="247" spans="3:7" ht="12.75">
      <c r="C247" s="2"/>
      <c r="D247" s="4"/>
      <c r="E247" s="7"/>
      <c r="F247" s="7"/>
      <c r="G247" s="7"/>
    </row>
    <row r="248" spans="3:7" ht="12.75">
      <c r="C248" s="2"/>
      <c r="D248" s="4"/>
      <c r="E248" s="7"/>
      <c r="F248" s="7"/>
      <c r="G248" s="7"/>
    </row>
    <row r="249" spans="3:7" ht="12.75">
      <c r="C249" s="2"/>
      <c r="D249" s="4"/>
      <c r="E249" s="7"/>
      <c r="F249" s="7"/>
      <c r="G249" s="7"/>
    </row>
    <row r="250" spans="3:7" ht="12.75">
      <c r="C250" s="2"/>
      <c r="D250" s="4"/>
      <c r="E250" s="7"/>
      <c r="F250" s="7"/>
      <c r="G250" s="7"/>
    </row>
    <row r="251" spans="3:7" ht="12.75">
      <c r="C251" s="2"/>
      <c r="D251" s="4"/>
      <c r="E251" s="7"/>
      <c r="F251" s="7"/>
      <c r="G251" s="7"/>
    </row>
    <row r="252" spans="3:7" ht="12.75">
      <c r="C252" s="2"/>
      <c r="D252" s="4"/>
      <c r="E252" s="7"/>
      <c r="F252" s="7"/>
      <c r="G252" s="7"/>
    </row>
    <row r="253" spans="3:7" ht="12.75">
      <c r="C253" s="2"/>
      <c r="D253" s="4"/>
      <c r="E253" s="7"/>
      <c r="F253" s="7"/>
      <c r="G253" s="7"/>
    </row>
    <row r="254" spans="3:7" ht="12.75">
      <c r="C254" s="2"/>
      <c r="D254" s="4"/>
      <c r="E254" s="7"/>
      <c r="F254" s="7"/>
      <c r="G254" s="7"/>
    </row>
    <row r="255" spans="3:7" ht="12.75">
      <c r="C255" s="2"/>
      <c r="D255" s="4"/>
      <c r="E255" s="7"/>
      <c r="F255" s="7"/>
      <c r="G255" s="7"/>
    </row>
    <row r="256" spans="3:7" ht="12.75">
      <c r="C256" s="2"/>
      <c r="D256" s="4"/>
      <c r="E256" s="7"/>
      <c r="F256" s="7"/>
      <c r="G256" s="7"/>
    </row>
    <row r="257" spans="3:7" ht="12.75">
      <c r="C257" s="2"/>
      <c r="D257" s="4"/>
      <c r="E257" s="7"/>
      <c r="F257" s="7"/>
      <c r="G257" s="7"/>
    </row>
    <row r="258" spans="3:7" ht="12.75">
      <c r="C258" s="2"/>
      <c r="D258" s="4"/>
      <c r="E258" s="7"/>
      <c r="F258" s="7"/>
      <c r="G258" s="7"/>
    </row>
    <row r="259" spans="3:7" ht="12.75">
      <c r="C259" s="2"/>
      <c r="D259" s="4"/>
      <c r="E259" s="7"/>
      <c r="F259" s="7"/>
      <c r="G259" s="7"/>
    </row>
    <row r="260" spans="3:7" ht="12.75">
      <c r="C260" s="2"/>
      <c r="D260" s="4"/>
      <c r="E260" s="7"/>
      <c r="F260" s="7"/>
      <c r="G260" s="7"/>
    </row>
    <row r="261" spans="3:7" ht="12.75">
      <c r="C261" s="2"/>
      <c r="D261" s="4"/>
      <c r="E261" s="7"/>
      <c r="F261" s="7"/>
      <c r="G261" s="7"/>
    </row>
    <row r="262" spans="3:7" ht="12.75">
      <c r="C262" s="2"/>
      <c r="D262" s="4"/>
      <c r="E262" s="7"/>
      <c r="F262" s="7"/>
      <c r="G262" s="7"/>
    </row>
    <row r="263" spans="3:7" ht="12.75">
      <c r="C263" s="2"/>
      <c r="D263" s="4"/>
      <c r="E263" s="7"/>
      <c r="F263" s="7"/>
      <c r="G263" s="7"/>
    </row>
    <row r="264" spans="3:7" ht="12.75">
      <c r="C264" s="2"/>
      <c r="D264" s="4"/>
      <c r="E264" s="7"/>
      <c r="F264" s="7"/>
      <c r="G264" s="7"/>
    </row>
    <row r="265" spans="3:7" ht="12.75">
      <c r="C265" s="2"/>
      <c r="D265" s="4"/>
      <c r="E265" s="7"/>
      <c r="F265" s="7"/>
      <c r="G265" s="7"/>
    </row>
    <row r="266" spans="3:7" ht="12.75">
      <c r="C266" s="2"/>
      <c r="D266" s="4"/>
      <c r="E266" s="7"/>
      <c r="F266" s="7"/>
      <c r="G266" s="7"/>
    </row>
    <row r="267" spans="3:7" ht="12.75">
      <c r="C267" s="2"/>
      <c r="D267" s="4"/>
      <c r="E267" s="7"/>
      <c r="F267" s="7"/>
      <c r="G267" s="7"/>
    </row>
    <row r="268" spans="3:7" ht="12.75">
      <c r="C268" s="2"/>
      <c r="D268" s="4"/>
      <c r="E268" s="7"/>
      <c r="F268" s="7"/>
      <c r="G268" s="7"/>
    </row>
    <row r="269" spans="3:7" ht="12.75">
      <c r="C269" s="2"/>
      <c r="D269" s="4"/>
      <c r="E269" s="7"/>
      <c r="F269" s="7"/>
      <c r="G269" s="7"/>
    </row>
    <row r="270" spans="3:7" ht="12.75">
      <c r="C270" s="2"/>
      <c r="D270" s="4"/>
      <c r="E270" s="7"/>
      <c r="F270" s="7"/>
      <c r="G270" s="7"/>
    </row>
    <row r="271" spans="3:7" ht="12.75">
      <c r="C271" s="2"/>
      <c r="D271" s="4"/>
      <c r="E271" s="7"/>
      <c r="F271" s="7"/>
      <c r="G271" s="7"/>
    </row>
    <row r="272" spans="3:7" ht="12.75">
      <c r="C272" s="2"/>
      <c r="D272" s="4"/>
      <c r="E272" s="7"/>
      <c r="F272" s="7"/>
      <c r="G272" s="7"/>
    </row>
    <row r="273" spans="3:7" ht="12.75">
      <c r="C273" s="2"/>
      <c r="D273" s="4"/>
      <c r="E273" s="7"/>
      <c r="F273" s="7"/>
      <c r="G273" s="7"/>
    </row>
    <row r="274" spans="3:7" ht="12.75">
      <c r="C274" s="2"/>
      <c r="D274" s="4"/>
      <c r="E274" s="7"/>
      <c r="F274" s="7"/>
      <c r="G274" s="7"/>
    </row>
    <row r="275" spans="3:7" ht="12.75">
      <c r="C275" s="2"/>
      <c r="D275" s="4"/>
      <c r="E275" s="7"/>
      <c r="F275" s="7"/>
      <c r="G275" s="7"/>
    </row>
    <row r="276" spans="3:7" ht="12.75">
      <c r="C276" s="2"/>
      <c r="D276" s="4"/>
      <c r="E276" s="7"/>
      <c r="F276" s="7"/>
      <c r="G276" s="7"/>
    </row>
    <row r="277" spans="3:7" ht="12.75">
      <c r="C277" s="2"/>
      <c r="D277" s="4"/>
      <c r="E277" s="7"/>
      <c r="F277" s="7"/>
      <c r="G277" s="7"/>
    </row>
    <row r="278" spans="3:7" ht="12.75">
      <c r="C278" s="2"/>
      <c r="D278" s="4"/>
      <c r="E278" s="7"/>
      <c r="F278" s="7"/>
      <c r="G278" s="7"/>
    </row>
    <row r="279" spans="3:7" ht="12.75">
      <c r="C279" s="2"/>
      <c r="D279" s="4"/>
      <c r="E279" s="7"/>
      <c r="F279" s="7"/>
      <c r="G279" s="7"/>
    </row>
    <row r="280" spans="3:4" ht="12.75">
      <c r="C280" s="2"/>
      <c r="D280" s="4"/>
    </row>
    <row r="281" spans="3:4" ht="12.75">
      <c r="C281" s="2"/>
      <c r="D281" s="4"/>
    </row>
    <row r="282" spans="3:4" ht="12.75">
      <c r="C282" s="2"/>
      <c r="D282" s="4"/>
    </row>
    <row r="283" spans="3:4" ht="12.75">
      <c r="C283" s="2"/>
      <c r="D283" s="4"/>
    </row>
    <row r="284" spans="3:4" ht="12.75">
      <c r="C284" s="2"/>
      <c r="D284" s="4"/>
    </row>
    <row r="285" spans="3:4" ht="12.75">
      <c r="C285" s="2"/>
      <c r="D285" s="4"/>
    </row>
    <row r="286" spans="3:4" ht="12.75">
      <c r="C286" s="2"/>
      <c r="D286" s="4"/>
    </row>
    <row r="287" spans="3:4" ht="12.75">
      <c r="C287" s="2"/>
      <c r="D287" s="4"/>
    </row>
    <row r="288" spans="3:4" ht="12.75">
      <c r="C288" s="2"/>
      <c r="D288" s="4"/>
    </row>
    <row r="289" spans="3:4" ht="12.75">
      <c r="C289" s="2"/>
      <c r="D289" s="4"/>
    </row>
    <row r="290" spans="3:4" ht="12.75">
      <c r="C290" s="2"/>
      <c r="D290" s="4"/>
    </row>
    <row r="291" spans="3:4" ht="12.75">
      <c r="C291" s="2"/>
      <c r="D291" s="4"/>
    </row>
    <row r="292" spans="3:4" ht="12.75">
      <c r="C292" s="2"/>
      <c r="D292" s="4"/>
    </row>
    <row r="293" spans="3:4" ht="12.75">
      <c r="C293" s="2"/>
      <c r="D293" s="4"/>
    </row>
    <row r="294" spans="3:4" ht="12.75">
      <c r="C294" s="2"/>
      <c r="D294" s="4"/>
    </row>
    <row r="295" spans="3:4" ht="12.75">
      <c r="C295" s="2"/>
      <c r="D295" s="4"/>
    </row>
    <row r="296" spans="3:4" ht="12.75">
      <c r="C296" s="2"/>
      <c r="D296" s="4"/>
    </row>
    <row r="297" spans="3:4" ht="12.75">
      <c r="C297" s="2"/>
      <c r="D297" s="4"/>
    </row>
    <row r="298" spans="3:4" ht="12.75">
      <c r="C298" s="2"/>
      <c r="D298" s="4"/>
    </row>
    <row r="299" spans="3:4" ht="12.75">
      <c r="C299" s="2"/>
      <c r="D299" s="4"/>
    </row>
    <row r="300" spans="3:4" ht="12.75">
      <c r="C300" s="2"/>
      <c r="D300" s="4"/>
    </row>
    <row r="301" spans="3:4" ht="12.75">
      <c r="C301" s="2"/>
      <c r="D301" s="4"/>
    </row>
    <row r="302" spans="3:4" ht="12.75">
      <c r="C302" s="2"/>
      <c r="D302" s="4"/>
    </row>
    <row r="303" spans="3:4" ht="12.75">
      <c r="C303" s="2"/>
      <c r="D303" s="4"/>
    </row>
    <row r="304" spans="3:4" ht="12.75">
      <c r="C304" s="2"/>
      <c r="D304" s="4"/>
    </row>
    <row r="305" spans="3:4" ht="12.75">
      <c r="C305" s="2"/>
      <c r="D305" s="4"/>
    </row>
    <row r="306" spans="3:4" ht="12.75">
      <c r="C306" s="2"/>
      <c r="D306" s="4"/>
    </row>
    <row r="307" spans="3:4" ht="12.75">
      <c r="C307" s="2"/>
      <c r="D307" s="4"/>
    </row>
    <row r="308" spans="3:4" ht="12.75">
      <c r="C308" s="2"/>
      <c r="D308" s="4"/>
    </row>
    <row r="309" spans="3:4" ht="12.75">
      <c r="C309" s="2"/>
      <c r="D309" s="4"/>
    </row>
    <row r="310" spans="3:4" ht="12.75">
      <c r="C310" s="2"/>
      <c r="D310" s="4"/>
    </row>
    <row r="311" spans="3:4" ht="12.75">
      <c r="C311" s="2"/>
      <c r="D311" s="4"/>
    </row>
    <row r="312" spans="3:4" ht="12.75">
      <c r="C312" s="2"/>
      <c r="D312" s="4"/>
    </row>
    <row r="313" spans="3:4" ht="12.75">
      <c r="C313" s="2"/>
      <c r="D313" s="4"/>
    </row>
    <row r="314" spans="3:4" ht="12.75">
      <c r="C314" s="2"/>
      <c r="D314" s="4"/>
    </row>
    <row r="315" spans="3:4" ht="12.75">
      <c r="C315" s="2"/>
      <c r="D315" s="4"/>
    </row>
    <row r="316" spans="3:4" ht="12.75">
      <c r="C316" s="2"/>
      <c r="D316" s="4"/>
    </row>
    <row r="317" spans="3:4" ht="12.75">
      <c r="C317" s="2"/>
      <c r="D317" s="4"/>
    </row>
    <row r="318" spans="3:4" ht="12.75">
      <c r="C318" s="2"/>
      <c r="D318" s="4"/>
    </row>
    <row r="319" spans="3:4" ht="12.75">
      <c r="C319" s="2"/>
      <c r="D319" s="4"/>
    </row>
    <row r="320" spans="3:4" ht="12.75">
      <c r="C320" s="2"/>
      <c r="D320" s="4"/>
    </row>
    <row r="321" spans="3:4" ht="12.75">
      <c r="C321" s="2"/>
      <c r="D321" s="4"/>
    </row>
    <row r="322" spans="3:4" ht="12.75">
      <c r="C322" s="2"/>
      <c r="D322" s="4"/>
    </row>
    <row r="323" spans="3:4" ht="12.75">
      <c r="C323" s="2"/>
      <c r="D323" s="4"/>
    </row>
    <row r="324" spans="3:4" ht="12.75">
      <c r="C324" s="2"/>
      <c r="D324" s="4"/>
    </row>
    <row r="325" spans="3:4" ht="12.75">
      <c r="C325" s="2"/>
      <c r="D325" s="4"/>
    </row>
    <row r="326" spans="3:4" ht="12.75">
      <c r="C326" s="2"/>
      <c r="D326" s="4"/>
    </row>
    <row r="327" spans="3:4" ht="12.75">
      <c r="C327" s="2"/>
      <c r="D327" s="4"/>
    </row>
    <row r="328" spans="3:4" ht="12.75">
      <c r="C328" s="2"/>
      <c r="D328" s="4"/>
    </row>
    <row r="329" spans="3:4" ht="12.75">
      <c r="C329" s="2"/>
      <c r="D329" s="4"/>
    </row>
    <row r="330" spans="3:4" ht="12.75">
      <c r="C330" s="2"/>
      <c r="D330" s="4"/>
    </row>
    <row r="331" spans="3:4" ht="12.75">
      <c r="C331" s="2"/>
      <c r="D331" s="4"/>
    </row>
    <row r="332" spans="3:4" ht="12.75">
      <c r="C332" s="2"/>
      <c r="D332" s="4"/>
    </row>
    <row r="333" spans="3:4" ht="12.75">
      <c r="C333" s="2"/>
      <c r="D333" s="4"/>
    </row>
    <row r="334" spans="3:4" ht="12.75">
      <c r="C334" s="2"/>
      <c r="D334" s="4"/>
    </row>
    <row r="335" spans="3:4" ht="12.75">
      <c r="C335" s="2"/>
      <c r="D335" s="4"/>
    </row>
    <row r="336" spans="3:4" ht="12.75">
      <c r="C336" s="2"/>
      <c r="D336" s="4"/>
    </row>
    <row r="337" spans="3:4" ht="12.75">
      <c r="C337" s="2"/>
      <c r="D337" s="4"/>
    </row>
    <row r="338" spans="3:4" ht="12.75">
      <c r="C338" s="2"/>
      <c r="D338" s="4"/>
    </row>
    <row r="339" spans="3:4" ht="12.75">
      <c r="C339" s="2"/>
      <c r="D339" s="4"/>
    </row>
    <row r="340" spans="3:4" ht="12.75">
      <c r="C340" s="2"/>
      <c r="D340" s="4"/>
    </row>
    <row r="341" spans="3:4" ht="12.75">
      <c r="C341" s="2"/>
      <c r="D341" s="4"/>
    </row>
    <row r="342" spans="3:4" ht="12.75">
      <c r="C342" s="2"/>
      <c r="D342" s="4"/>
    </row>
    <row r="343" spans="3:4" ht="12.75">
      <c r="C343" s="2"/>
      <c r="D343" s="4"/>
    </row>
    <row r="344" spans="3:4" ht="12.75">
      <c r="C344" s="2"/>
      <c r="D344" s="4"/>
    </row>
    <row r="345" spans="3:4" ht="12.75">
      <c r="C345" s="2"/>
      <c r="D345" s="4"/>
    </row>
    <row r="346" spans="3:4" ht="12.75">
      <c r="C346" s="2"/>
      <c r="D346" s="4"/>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spans="3:4" ht="12.75">
      <c r="C382" s="2"/>
      <c r="D382" s="4"/>
    </row>
    <row r="383" spans="3:4" ht="12.75">
      <c r="C383" s="2"/>
      <c r="D383" s="4"/>
    </row>
    <row r="384" spans="3:4" ht="12.75">
      <c r="C384" s="2"/>
      <c r="D384" s="4"/>
    </row>
    <row r="385" spans="3:4" ht="12.75">
      <c r="C385" s="2"/>
      <c r="D385" s="4"/>
    </row>
    <row r="386" spans="3:4" ht="12.75">
      <c r="C386" s="2"/>
      <c r="D386" s="4"/>
    </row>
    <row r="387" spans="3:4" ht="12.75">
      <c r="C387" s="2"/>
      <c r="D387" s="4"/>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sheetData>
  <sheetProtection/>
  <mergeCells count="21">
    <mergeCell ref="E8:J8"/>
    <mergeCell ref="J10:O10"/>
    <mergeCell ref="N11:N13"/>
    <mergeCell ref="M12:M13"/>
    <mergeCell ref="L12:L13"/>
    <mergeCell ref="A10:A13"/>
    <mergeCell ref="B10:B13"/>
    <mergeCell ref="E11:E13"/>
    <mergeCell ref="H12:H13"/>
    <mergeCell ref="E10:I10"/>
    <mergeCell ref="C10:C13"/>
    <mergeCell ref="I11:I13"/>
    <mergeCell ref="G12:G13"/>
    <mergeCell ref="D10:D13"/>
    <mergeCell ref="P10:P13"/>
    <mergeCell ref="F11:F13"/>
    <mergeCell ref="G11:H11"/>
    <mergeCell ref="J11:J13"/>
    <mergeCell ref="K11:K13"/>
    <mergeCell ref="O12:O13"/>
    <mergeCell ref="L11:M11"/>
  </mergeCells>
  <printOptions horizontalCentered="1"/>
  <pageMargins left="0.1968503937007874" right="0.1968503937007874" top="0.67" bottom="0.4" header="0.3" footer="0.19"/>
  <pageSetup fitToHeight="0" horizontalDpi="600" verticalDpi="600" orientation="landscape" paperSize="9" scale="28" r:id="rId1"/>
  <headerFooter alignWithMargins="0">
    <oddFooter>&amp;CСтраница &amp;P</oddFooter>
  </headerFooter>
  <rowBreaks count="2" manualBreakCount="2">
    <brk id="55" max="15" man="1"/>
    <brk id="1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2017-12-06T07:17:26Z</cp:lastPrinted>
  <dcterms:created xsi:type="dcterms:W3CDTF">2002-12-20T15:22:07Z</dcterms:created>
  <dcterms:modified xsi:type="dcterms:W3CDTF">2017-12-06T12:59:32Z</dcterms:modified>
  <cp:category/>
  <cp:version/>
  <cp:contentType/>
  <cp:contentStatus/>
</cp:coreProperties>
</file>