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50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'Лист1'!$A$1:$P$124</definedName>
  </definedNames>
  <calcPr fullCalcOnLoad="1"/>
</workbook>
</file>

<file path=xl/sharedStrings.xml><?xml version="1.0" encoding="utf-8"?>
<sst xmlns="http://schemas.openxmlformats.org/spreadsheetml/2006/main" count="358" uniqueCount="294">
  <si>
    <t>Фінансове управління райдержадміністрації</t>
  </si>
  <si>
    <t>Всього</t>
  </si>
  <si>
    <t>з них:</t>
  </si>
  <si>
    <t>оплата праці</t>
  </si>
  <si>
    <t>комунальні послуги та енергоносії</t>
  </si>
  <si>
    <t>Соціальний захист та соціальне забезпечення</t>
  </si>
  <si>
    <t>Всього:</t>
  </si>
  <si>
    <t>Освіта</t>
  </si>
  <si>
    <t>Культура і мистецтво</t>
  </si>
  <si>
    <t>Районна рада</t>
  </si>
  <si>
    <t>Райдержадміністрація</t>
  </si>
  <si>
    <t>до рішення районної ради</t>
  </si>
  <si>
    <t xml:space="preserve"> </t>
  </si>
  <si>
    <t>Інші видатки на соціальний захист ветеранів війни та праці</t>
  </si>
  <si>
    <t>Разом видатків</t>
  </si>
  <si>
    <t>Резервний фонд</t>
  </si>
  <si>
    <t>Охорона здоров"я</t>
  </si>
  <si>
    <t>Управління  соціального захисту населення райдержадміністрації</t>
  </si>
  <si>
    <t>0100000</t>
  </si>
  <si>
    <t>0110000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</si>
  <si>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</si>
  <si>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Надання позашкільної освіти позашкільними навчальними закладами освіти, заходи із позашкільної роботи з  дітьми</t>
  </si>
  <si>
    <t>Пільгове медичне обслуговування осіб, які постраждали внаслідок Чорнобильської катастрофи</t>
  </si>
  <si>
    <t>Надання допомоги у зв"язку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</si>
  <si>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</si>
  <si>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</si>
  <si>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</si>
  <si>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</si>
  <si>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</si>
  <si>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сім"ям</t>
  </si>
  <si>
    <t>Надання субсидій населенню для відшкодування витрат на оплату житлово-комунальних послуг</t>
  </si>
  <si>
    <t>Надання субсидії населенню для відшкодування витрат на придбання твердого та рідкого пічного побутового палива і скрапленого газу</t>
  </si>
  <si>
    <t>1000000</t>
  </si>
  <si>
    <t>1010000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</si>
  <si>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</si>
  <si>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Здійснення соціальної роботи з вразливими категоріями населення</t>
  </si>
  <si>
    <t>Соціальний захист ветеранів війни та праці</t>
  </si>
  <si>
    <t>Надання пільг та субсидій населенню на придбання твердого та рідкого пічного побутового палива і скрапленого газу</t>
  </si>
  <si>
    <t>Фізична культура і спорт</t>
  </si>
  <si>
    <t xml:space="preserve">Фінансова підтримка регіональних осередків всеукраїнських фізкультурно-спортивних товариств для проведення навчально-тенувальної та спортивної роботи </t>
  </si>
  <si>
    <t>Код                                     програмної класифікації видатків та кредиту- вання місцевого бюджету</t>
  </si>
  <si>
    <t>Разом</t>
  </si>
  <si>
    <t>видатки споживання</t>
  </si>
  <si>
    <t>видатки розвитку</t>
  </si>
  <si>
    <t>бюджет розвитку</t>
  </si>
  <si>
    <t>16=4+9</t>
  </si>
  <si>
    <t xml:space="preserve">Загальний фонд </t>
  </si>
  <si>
    <t>Спеціальний фонд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</si>
  <si>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</si>
  <si>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Відділ освіти, молоді і спорту райдержадміністрації</t>
  </si>
  <si>
    <t>Разом: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</si>
  <si>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</si>
  <si>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</si>
  <si>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Багатопрофільна стаціонарна медична допомога населенню</t>
  </si>
  <si>
    <t>Код ФКВКБ</t>
  </si>
  <si>
    <t xml:space="preserve">  Розподіл</t>
  </si>
  <si>
    <t>0111</t>
  </si>
  <si>
    <t>0990</t>
  </si>
  <si>
    <t>0731</t>
  </si>
  <si>
    <t>1040</t>
  </si>
  <si>
    <t>0320</t>
  </si>
  <si>
    <t>0133</t>
  </si>
  <si>
    <t>0921</t>
  </si>
  <si>
    <t>0960</t>
  </si>
  <si>
    <t>0810</t>
  </si>
  <si>
    <t>0180</t>
  </si>
  <si>
    <t>1030</t>
  </si>
  <si>
    <t>1070</t>
  </si>
  <si>
    <t>1060</t>
  </si>
  <si>
    <t>1010</t>
  </si>
  <si>
    <t>1020</t>
  </si>
  <si>
    <t>1090</t>
  </si>
  <si>
    <t>0824</t>
  </si>
  <si>
    <t>0829</t>
  </si>
  <si>
    <t>Код ТПКВКМБ/ТКВКБМС</t>
  </si>
  <si>
    <t>2010</t>
  </si>
  <si>
    <t>3112</t>
  </si>
  <si>
    <t>5060</t>
  </si>
  <si>
    <t>3011</t>
  </si>
  <si>
    <t>3012</t>
  </si>
  <si>
    <t>3021</t>
  </si>
  <si>
    <t>3022</t>
  </si>
  <si>
    <t>3041</t>
  </si>
  <si>
    <t>3042</t>
  </si>
  <si>
    <t>3043</t>
  </si>
  <si>
    <t>3044</t>
  </si>
  <si>
    <t>3045</t>
  </si>
  <si>
    <t>3046</t>
  </si>
  <si>
    <t>3047</t>
  </si>
  <si>
    <t>3080</t>
  </si>
  <si>
    <t>3050</t>
  </si>
  <si>
    <t>3090</t>
  </si>
  <si>
    <t>3105</t>
  </si>
  <si>
    <t>4060</t>
  </si>
  <si>
    <t>з них по освітній субвенції:</t>
  </si>
  <si>
    <t>з них по медичній субвенції:</t>
  </si>
  <si>
    <t>Всього по медичній субвенції:</t>
  </si>
  <si>
    <t>у тому числі видатки за рахунок цільових субвенцій з державного бюджету</t>
  </si>
  <si>
    <t>0828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</si>
  <si>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</si>
  <si>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</si>
  <si>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</si>
  <si>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Інші програми та заходи у сфері освіти</t>
  </si>
  <si>
    <t>1162</t>
  </si>
  <si>
    <t>0200000</t>
  </si>
  <si>
    <t>0210000</t>
  </si>
  <si>
    <t>0212000</t>
  </si>
  <si>
    <t>0212010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</si>
  <si>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</si>
  <si>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</si>
  <si>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>2111</t>
  </si>
  <si>
    <t>0725</t>
  </si>
  <si>
    <t>0213110</t>
  </si>
  <si>
    <t>0213112</t>
  </si>
  <si>
    <t>8110</t>
  </si>
  <si>
    <t>Заходи із запобігання та ліквідації надзвичайних ситуацій та наслідків стихійного лиха</t>
  </si>
  <si>
    <t>0218110</t>
  </si>
  <si>
    <t>0600000</t>
  </si>
  <si>
    <t>0610000</t>
  </si>
  <si>
    <t>0611000</t>
  </si>
  <si>
    <t>0611020</t>
  </si>
  <si>
    <t>0611090</t>
  </si>
  <si>
    <t>1160</t>
  </si>
  <si>
    <t>Інші програми, заклади та заходи у сфері освіти</t>
  </si>
  <si>
    <t>0611162</t>
  </si>
  <si>
    <t>Забезпечення діяльності інших закладів у сфері освіти</t>
  </si>
  <si>
    <t>0611161</t>
  </si>
  <si>
    <t>0611160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</si>
  <si>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</si>
  <si>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</si>
  <si>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0615000</t>
  </si>
  <si>
    <t>Інші заходи з розвитку фізичної культури та спорту</t>
  </si>
  <si>
    <t>0615060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</si>
  <si>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</si>
  <si>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0615061</t>
  </si>
  <si>
    <t>5061</t>
  </si>
  <si>
    <t>Підтримка фізкультурно-спортивного руху</t>
  </si>
  <si>
    <t>5050</t>
  </si>
  <si>
    <t>0615050</t>
  </si>
  <si>
    <t>5051</t>
  </si>
  <si>
    <t>0615051</t>
  </si>
  <si>
    <t>5053</t>
  </si>
  <si>
    <t>0615053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</si>
  <si>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</si>
  <si>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 xml:space="preserve">Інші субвенції з місцевого бюджету </t>
  </si>
  <si>
    <t>0619770</t>
  </si>
  <si>
    <t>9770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</si>
  <si>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</si>
  <si>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</si>
  <si>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0800000</t>
  </si>
  <si>
    <t>0813000</t>
  </si>
  <si>
    <t>0810000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</si>
  <si>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</si>
  <si>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0813010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</si>
  <si>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</si>
  <si>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</si>
  <si>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</si>
  <si>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</si>
  <si>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</si>
  <si>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</si>
  <si>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</si>
  <si>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</si>
  <si>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</si>
  <si>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</si>
  <si>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</si>
  <si>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</si>
  <si>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</si>
  <si>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</si>
  <si>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0813080</t>
  </si>
  <si>
    <t>0813050</t>
  </si>
  <si>
    <t>0813090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</si>
  <si>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</si>
  <si>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</si>
  <si>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>3100</t>
  </si>
  <si>
    <t xml:space="preserve">Надання реабілітаційних послуг особам з інвалідністю та дітям з інвалідністю </t>
  </si>
  <si>
    <t>0813105</t>
  </si>
  <si>
    <t>3120</t>
  </si>
  <si>
    <t>0813120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</si>
  <si>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</si>
  <si>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</si>
  <si>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</si>
  <si>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0813121</t>
  </si>
  <si>
    <t>Утримання та забезпечення діяльності центрів соціальних служб для сім’ї, дітей та молоді</t>
  </si>
  <si>
    <t>3160</t>
  </si>
  <si>
    <t>0813160</t>
  </si>
  <si>
    <t>3170</t>
  </si>
  <si>
    <t>0813170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</si>
  <si>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</si>
  <si>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</si>
  <si>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</si>
  <si>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0813171</t>
  </si>
  <si>
    <t>Встановлення телефонів особам з інвалідністю I і II груп</t>
  </si>
  <si>
    <t>3172</t>
  </si>
  <si>
    <t>0813172</t>
  </si>
  <si>
    <t>3190</t>
  </si>
  <si>
    <t>3191</t>
  </si>
  <si>
    <t>0813190</t>
  </si>
  <si>
    <t>0813191</t>
  </si>
  <si>
    <t>3192</t>
  </si>
  <si>
    <t>0813192</t>
  </si>
  <si>
    <t>3240</t>
  </si>
  <si>
    <t>0813240</t>
  </si>
  <si>
    <t>Інші заклади та заходи</t>
  </si>
  <si>
    <t>Інші заходи у сфері соціального захисту і соціального забезпечення</t>
  </si>
  <si>
    <t>3242</t>
  </si>
  <si>
    <t>0813242</t>
  </si>
  <si>
    <t>Забезпечення діяльності бібліотек</t>
  </si>
  <si>
    <t>4030</t>
  </si>
  <si>
    <t>1014030</t>
  </si>
  <si>
    <t>1014000</t>
  </si>
  <si>
    <t>4000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</si>
  <si>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</si>
  <si>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</si>
  <si>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</si>
  <si>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</si>
  <si>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</si>
  <si>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</si>
  <si>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</si>
  <si>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</si>
  <si>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 xml:space="preserve">Забезпечення діяльності інших закладів в галузі культури і мистецтва </t>
  </si>
  <si>
    <t>4081</t>
  </si>
  <si>
    <t>1014081</t>
  </si>
  <si>
    <t>1019770</t>
  </si>
  <si>
    <t>3700000</t>
  </si>
  <si>
    <t>3710000</t>
  </si>
  <si>
    <t>8700</t>
  </si>
  <si>
    <t>3718700</t>
  </si>
  <si>
    <t>0813104</t>
  </si>
  <si>
    <t xml:space="preserve">                         видатків районного бюджету на 2018 рік                                                                          </t>
  </si>
  <si>
    <t>0210180</t>
  </si>
  <si>
    <t>Інша діяльність у сфері державного управління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</si>
  <si>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</si>
  <si>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</si>
  <si>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3032</t>
  </si>
  <si>
    <t>3033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</si>
  <si>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</si>
  <si>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</si>
  <si>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В.о. начальника фінансового управління райдержадміністрації</t>
  </si>
  <si>
    <t>О.О. Луценко</t>
  </si>
  <si>
    <t>Централізовані заходи з лікування хворих на цукровий та нецукровий діабет</t>
  </si>
  <si>
    <t>2144</t>
  </si>
  <si>
    <t>0212144</t>
  </si>
  <si>
    <t>0763</t>
  </si>
  <si>
    <t>Інші програми, заклади та заходи у сфері охорони здоров’я</t>
  </si>
  <si>
    <t>2150</t>
  </si>
  <si>
    <t>0212150</t>
  </si>
  <si>
    <t>0212152</t>
  </si>
  <si>
    <t>2152</t>
  </si>
  <si>
    <t>Інші програми та заходи у сфері охорони здоров’я</t>
  </si>
  <si>
    <t>8220</t>
  </si>
  <si>
    <t>Заходи та роботи з мобілізаційної підготовки місцевого значення</t>
  </si>
  <si>
    <t>0218220</t>
  </si>
  <si>
    <t>0380</t>
  </si>
  <si>
    <t>Інші заходи та заклади молодіжної політики</t>
  </si>
  <si>
    <t>3133</t>
  </si>
  <si>
    <t>3130</t>
  </si>
  <si>
    <t>0613130</t>
  </si>
  <si>
    <t>0613133</t>
  </si>
  <si>
    <t>Реалізвція державної політики у молодіжній сфері</t>
  </si>
  <si>
    <t>7640</t>
  </si>
  <si>
    <t>0470</t>
  </si>
  <si>
    <t>0217640</t>
  </si>
  <si>
    <t>Заходи з енергозбереження</t>
  </si>
  <si>
    <t>Сектор культури райдержадміністрації</t>
  </si>
  <si>
    <t>0813033</t>
  </si>
  <si>
    <t>0813032</t>
  </si>
  <si>
    <t>0813030</t>
  </si>
  <si>
    <t>0813230</t>
  </si>
  <si>
    <t>Додаток 3</t>
  </si>
  <si>
    <t>Надання допомоги сім'ям з дітьми, малозабезпеченим сім'ям,  тимчасової 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</si>
  <si>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</si>
  <si>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Видатки на поховання учасників бойових дій та осіб з інвалідністю внаслідок війни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</si>
  <si>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</si>
  <si>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</si>
  <si>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1170</t>
  </si>
  <si>
    <t>Надання допомоги дітям-сиротам та дітям, позбавленим батьківського піклування, яким виповнюється 18 років</t>
  </si>
  <si>
    <t>0811170</t>
  </si>
  <si>
    <t>Надання державної соціальної допомоги особам з інвалідністю з дитинства та дітям з інвалідністю</t>
  </si>
  <si>
    <t>3081</t>
  </si>
  <si>
    <t>0813081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</si>
  <si>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</si>
  <si>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</si>
  <si>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</si>
  <si>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</si>
  <si>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</si>
  <si>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</si>
  <si>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</si>
  <si>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</si>
  <si>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0813084</t>
  </si>
  <si>
    <t>3084</t>
  </si>
  <si>
    <t>0813085</t>
  </si>
  <si>
    <t>3085</t>
  </si>
  <si>
    <t>1019700</t>
  </si>
  <si>
    <t>21.12.2017 № 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</si>
</sst>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22"/>
      <color indexed="10"/>
      <name val="Arial Cyr"/>
      <family val="0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b/>
      <sz val="22"/>
      <name val="Times New Roman Cyr"/>
      <family val="0"/>
    </font>
    <font>
      <b/>
      <sz val="22"/>
      <color indexed="10"/>
      <name val="Times New Roman Cyr"/>
      <family val="0"/>
    </font>
    <font>
      <sz val="22"/>
      <name val="Times New Roman Cyr"/>
      <family val="0"/>
    </font>
    <font>
      <b/>
      <sz val="22"/>
      <color indexed="10"/>
      <name val="Times New Roman"/>
      <family val="1"/>
    </font>
    <font>
      <sz val="22"/>
      <name val="Times New Roman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3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13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174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17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174" fontId="14" fillId="0" borderId="0" xfId="0" applyNumberFormat="1" applyFont="1" applyAlignment="1">
      <alignment vertical="justify"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Fill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17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justify"/>
    </xf>
    <xf numFmtId="174" fontId="21" fillId="0" borderId="0" xfId="0" applyNumberFormat="1" applyFont="1" applyAlignment="1">
      <alignment vertical="justify"/>
    </xf>
    <xf numFmtId="0" fontId="21" fillId="0" borderId="0" xfId="0" applyFont="1" applyAlignment="1">
      <alignment vertical="top"/>
    </xf>
    <xf numFmtId="174" fontId="21" fillId="0" borderId="0" xfId="0" applyNumberFormat="1" applyFont="1" applyAlignment="1">
      <alignment vertical="top"/>
    </xf>
    <xf numFmtId="174" fontId="15" fillId="0" borderId="0" xfId="0" applyNumberFormat="1" applyFont="1" applyAlignment="1">
      <alignment vertical="justify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wrapText="1"/>
    </xf>
    <xf numFmtId="174" fontId="22" fillId="0" borderId="0" xfId="0" applyNumberFormat="1" applyFont="1" applyAlignment="1">
      <alignment vertical="justify"/>
    </xf>
    <xf numFmtId="174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" vertical="top"/>
    </xf>
    <xf numFmtId="0" fontId="23" fillId="0" borderId="0" xfId="0" applyNumberFormat="1" applyFont="1" applyBorder="1" applyAlignment="1" applyProtection="1">
      <alignment horizontal="left" vertical="top"/>
      <protection locked="0"/>
    </xf>
    <xf numFmtId="174" fontId="15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0" fontId="23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horizontal="left" vertical="top" wrapText="1"/>
      <protection locked="0"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Fill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182" fontId="21" fillId="0" borderId="0" xfId="0" applyNumberFormat="1" applyFont="1" applyAlignment="1">
      <alignment vertical="justify"/>
    </xf>
    <xf numFmtId="0" fontId="26" fillId="0" borderId="0" xfId="0" applyFont="1" applyAlignment="1">
      <alignment horizontal="left" wrapText="1"/>
    </xf>
    <xf numFmtId="182" fontId="15" fillId="0" borderId="0" xfId="0" applyNumberFormat="1" applyFont="1" applyAlignment="1">
      <alignment vertical="justify"/>
    </xf>
    <xf numFmtId="49" fontId="21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left" vertical="top" wrapText="1" shrinkToFit="1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justify" wrapText="1"/>
      <protection locked="0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vertical="top"/>
    </xf>
    <xf numFmtId="49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49" fontId="25" fillId="0" borderId="0" xfId="0" applyNumberFormat="1" applyFont="1" applyAlignment="1">
      <alignment horizontal="center" vertical="top"/>
    </xf>
    <xf numFmtId="174" fontId="21" fillId="0" borderId="0" xfId="0" applyNumberFormat="1" applyFont="1" applyAlignment="1">
      <alignment horizontal="right" vertical="top" wrapText="1"/>
    </xf>
    <xf numFmtId="49" fontId="22" fillId="0" borderId="0" xfId="0" applyNumberFormat="1" applyFont="1" applyAlignment="1">
      <alignment horizontal="center" vertical="top" wrapText="1"/>
    </xf>
    <xf numFmtId="174" fontId="15" fillId="0" borderId="0" xfId="0" applyNumberFormat="1" applyFont="1" applyAlignment="1">
      <alignment horizontal="right" vertical="top" wrapText="1"/>
    </xf>
    <xf numFmtId="49" fontId="15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left" vertical="justify" wrapText="1"/>
    </xf>
    <xf numFmtId="174" fontId="21" fillId="0" borderId="0" xfId="0" applyNumberFormat="1" applyFont="1" applyFill="1" applyAlignment="1">
      <alignment vertical="justify"/>
    </xf>
    <xf numFmtId="0" fontId="27" fillId="0" borderId="0" xfId="0" applyFont="1" applyBorder="1" applyAlignment="1">
      <alignment vertical="top" wrapText="1"/>
    </xf>
    <xf numFmtId="0" fontId="21" fillId="0" borderId="0" xfId="0" applyFont="1" applyAlignment="1">
      <alignment horizontal="justify" vertical="top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174" fontId="21" fillId="0" borderId="0" xfId="0" applyNumberFormat="1" applyFont="1" applyBorder="1" applyAlignment="1">
      <alignment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174" fontId="21" fillId="0" borderId="0" xfId="0" applyNumberFormat="1" applyFont="1" applyAlignment="1">
      <alignment horizontal="right"/>
    </xf>
    <xf numFmtId="174" fontId="15" fillId="0" borderId="0" xfId="0" applyNumberFormat="1" applyFont="1" applyAlignment="1">
      <alignment horizontal="right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174" fontId="18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18" fillId="2" borderId="0" xfId="0" applyFont="1" applyFill="1" applyAlignment="1">
      <alignment/>
    </xf>
    <xf numFmtId="182" fontId="28" fillId="0" borderId="0" xfId="0" applyNumberFormat="1" applyFont="1" applyAlignment="1">
      <alignment vertical="justify"/>
    </xf>
    <xf numFmtId="49" fontId="21" fillId="0" borderId="0" xfId="0" applyNumberFormat="1" applyFont="1" applyFill="1" applyAlignment="1">
      <alignment horizontal="center" vertical="justify" wrapText="1"/>
    </xf>
    <xf numFmtId="0" fontId="21" fillId="0" borderId="0" xfId="0" applyFont="1" applyAlignment="1">
      <alignment horizontal="justify" vertical="top" wrapText="1"/>
    </xf>
    <xf numFmtId="49" fontId="21" fillId="0" borderId="0" xfId="0" applyNumberFormat="1" applyFont="1" applyFill="1" applyAlignment="1" applyProtection="1">
      <alignment horizontal="center" vertical="justify"/>
      <protection locked="0"/>
    </xf>
    <xf numFmtId="0" fontId="15" fillId="0" borderId="0" xfId="0" applyFont="1" applyAlignment="1">
      <alignment vertical="top" wrapText="1"/>
    </xf>
    <xf numFmtId="181" fontId="15" fillId="0" borderId="0" xfId="0" applyNumberFormat="1" applyFont="1" applyAlignment="1">
      <alignment vertical="justify"/>
    </xf>
    <xf numFmtId="174" fontId="26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174" fontId="23" fillId="0" borderId="0" xfId="0" applyNumberFormat="1" applyFont="1" applyBorder="1" applyAlignment="1">
      <alignment horizontal="right" vertical="top" wrapText="1"/>
    </xf>
    <xf numFmtId="182" fontId="15" fillId="0" borderId="0" xfId="0" applyNumberFormat="1" applyFont="1" applyAlignment="1">
      <alignment vertical="top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8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31" xfId="0" applyNumberFormat="1" applyFont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6"/>
  <sheetViews>
    <sheetView tabSelected="1" view="pageBreakPreview" zoomScale="50" zoomScaleNormal="60" zoomScaleSheetLayoutView="50" zoomScalePageLayoutView="50" workbookViewId="0" topLeftCell="A109">
      <selection activeCell="E122" sqref="E122"/>
    </sheetView>
  </sheetViews>
  <sheetFormatPr defaultColWidth="9.00390625" defaultRowHeight="12.75"/>
  <cols>
    <col min="1" max="1" width="19.125" style="1" customWidth="1"/>
    <col min="2" max="2" width="12.25390625" style="1" customWidth="1"/>
    <col min="3" max="3" width="13.625" style="1" customWidth="1"/>
    <col min="4" max="4" width="81.25390625" style="1" customWidth="1"/>
    <col min="5" max="5" width="30.25390625" style="1" customWidth="1"/>
    <col min="6" max="6" width="28.125" style="1" customWidth="1"/>
    <col min="7" max="7" width="24.875" style="1" customWidth="1"/>
    <col min="8" max="8" width="22.00390625" style="1" customWidth="1"/>
    <col min="9" max="9" width="20.375" style="1" customWidth="1"/>
    <col min="10" max="10" width="23.125" style="1" customWidth="1"/>
    <col min="11" max="11" width="23.00390625" style="1" customWidth="1"/>
    <col min="12" max="12" width="24.875" style="1" customWidth="1"/>
    <col min="13" max="13" width="16.875" style="1" customWidth="1"/>
    <col min="14" max="14" width="19.125" style="1" customWidth="1"/>
    <col min="15" max="15" width="19.25390625" style="1" customWidth="1"/>
    <col min="16" max="16" width="30.375" style="1" customWidth="1"/>
    <col min="17" max="17" width="9.375" style="1" bestFit="1" customWidth="1"/>
    <col min="18" max="16384" width="9.125" style="1" customWidth="1"/>
  </cols>
  <sheetData>
    <row r="2" spans="11:15" ht="15.75">
      <c r="K2" s="1" t="s">
        <v>12</v>
      </c>
      <c r="N2" s="3" t="s">
        <v>268</v>
      </c>
      <c r="O2" s="3"/>
    </row>
    <row r="3" spans="11:15" ht="15.75">
      <c r="K3" s="1" t="s">
        <v>12</v>
      </c>
      <c r="N3" s="3" t="s">
        <v>11</v>
      </c>
      <c r="O3" s="3"/>
    </row>
    <row r="4" spans="11:15" ht="15.75">
      <c r="K4" s="1" t="s">
        <v>12</v>
      </c>
      <c r="N4" s="3" t="s">
        <v>293</v>
      </c>
      <c r="O4" s="3"/>
    </row>
    <row r="5" spans="1:16" ht="27">
      <c r="A5" s="22"/>
      <c r="B5" s="22"/>
      <c r="C5" s="22"/>
      <c r="D5" s="22"/>
      <c r="E5" s="22"/>
      <c r="F5" s="22"/>
      <c r="G5" s="20" t="s">
        <v>55</v>
      </c>
      <c r="H5" s="22"/>
      <c r="I5" s="22"/>
      <c r="J5" s="22"/>
      <c r="K5" s="22"/>
      <c r="L5" s="22"/>
      <c r="M5" s="22"/>
      <c r="N5" s="23"/>
      <c r="O5" s="23"/>
      <c r="P5" s="22"/>
    </row>
    <row r="6" spans="1:16" ht="27" customHeight="1">
      <c r="A6" s="22"/>
      <c r="B6" s="22"/>
      <c r="C6" s="22"/>
      <c r="D6" s="24"/>
      <c r="E6" s="132" t="s">
        <v>228</v>
      </c>
      <c r="F6" s="132"/>
      <c r="G6" s="132"/>
      <c r="H6" s="132"/>
      <c r="I6" s="132"/>
      <c r="J6" s="132"/>
      <c r="K6" s="24"/>
      <c r="L6" s="24"/>
      <c r="M6" s="24"/>
      <c r="N6" s="24"/>
      <c r="O6" s="25"/>
      <c r="P6" s="22"/>
    </row>
    <row r="7" spans="1:16" ht="26.25" thickBot="1">
      <c r="A7" s="22"/>
      <c r="B7" s="2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2"/>
    </row>
    <row r="8" spans="1:16" ht="51.75" customHeight="1" thickBot="1">
      <c r="A8" s="115" t="s">
        <v>40</v>
      </c>
      <c r="B8" s="115" t="s">
        <v>74</v>
      </c>
      <c r="C8" s="115" t="s">
        <v>54</v>
      </c>
      <c r="D8" s="115" t="s">
        <v>48</v>
      </c>
      <c r="E8" s="127" t="s">
        <v>46</v>
      </c>
      <c r="F8" s="128"/>
      <c r="G8" s="128"/>
      <c r="H8" s="128"/>
      <c r="I8" s="129"/>
      <c r="J8" s="127" t="s">
        <v>47</v>
      </c>
      <c r="K8" s="128"/>
      <c r="L8" s="128"/>
      <c r="M8" s="128"/>
      <c r="N8" s="128"/>
      <c r="O8" s="128"/>
      <c r="P8" s="133" t="s">
        <v>41</v>
      </c>
    </row>
    <row r="9" spans="1:16" ht="26.25" customHeight="1" thickBot="1">
      <c r="A9" s="116"/>
      <c r="B9" s="116"/>
      <c r="C9" s="116"/>
      <c r="D9" s="116"/>
      <c r="E9" s="120" t="s">
        <v>1</v>
      </c>
      <c r="F9" s="137" t="s">
        <v>42</v>
      </c>
      <c r="G9" s="130" t="s">
        <v>2</v>
      </c>
      <c r="H9" s="140"/>
      <c r="I9" s="123" t="s">
        <v>43</v>
      </c>
      <c r="J9" s="141" t="s">
        <v>1</v>
      </c>
      <c r="K9" s="137" t="s">
        <v>42</v>
      </c>
      <c r="L9" s="130" t="s">
        <v>2</v>
      </c>
      <c r="M9" s="131"/>
      <c r="N9" s="141" t="s">
        <v>43</v>
      </c>
      <c r="O9" s="21" t="s">
        <v>2</v>
      </c>
      <c r="P9" s="134"/>
    </row>
    <row r="10" spans="1:16" ht="18" customHeight="1">
      <c r="A10" s="116"/>
      <c r="B10" s="116"/>
      <c r="C10" s="116"/>
      <c r="D10" s="116"/>
      <c r="E10" s="121"/>
      <c r="F10" s="138"/>
      <c r="G10" s="118" t="s">
        <v>3</v>
      </c>
      <c r="H10" s="118" t="s">
        <v>4</v>
      </c>
      <c r="I10" s="124"/>
      <c r="J10" s="142"/>
      <c r="K10" s="138"/>
      <c r="L10" s="118" t="s">
        <v>3</v>
      </c>
      <c r="M10" s="144" t="s">
        <v>4</v>
      </c>
      <c r="N10" s="142"/>
      <c r="O10" s="118" t="s">
        <v>44</v>
      </c>
      <c r="P10" s="135"/>
    </row>
    <row r="11" spans="1:16" ht="103.5" customHeight="1" thickBot="1">
      <c r="A11" s="117"/>
      <c r="B11" s="117"/>
      <c r="C11" s="117"/>
      <c r="D11" s="117"/>
      <c r="E11" s="122"/>
      <c r="F11" s="139"/>
      <c r="G11" s="119"/>
      <c r="H11" s="119"/>
      <c r="I11" s="125"/>
      <c r="J11" s="143"/>
      <c r="K11" s="139"/>
      <c r="L11" s="119"/>
      <c r="M11" s="145"/>
      <c r="N11" s="143"/>
      <c r="O11" s="119"/>
      <c r="P11" s="136"/>
    </row>
    <row r="12" spans="1:16" ht="13.5" customHeight="1" hidden="1" thickBot="1">
      <c r="A12" s="28">
        <v>1</v>
      </c>
      <c r="B12" s="28"/>
      <c r="C12" s="29"/>
      <c r="D12" s="30">
        <v>3</v>
      </c>
      <c r="E12" s="31">
        <v>4</v>
      </c>
      <c r="F12" s="31">
        <v>5</v>
      </c>
      <c r="G12" s="31">
        <v>6</v>
      </c>
      <c r="H12" s="31">
        <v>7</v>
      </c>
      <c r="I12" s="31">
        <v>8</v>
      </c>
      <c r="J12" s="32">
        <v>9</v>
      </c>
      <c r="K12" s="32">
        <v>10</v>
      </c>
      <c r="L12" s="32">
        <v>11</v>
      </c>
      <c r="M12" s="32">
        <v>12</v>
      </c>
      <c r="N12" s="33">
        <v>13</v>
      </c>
      <c r="O12" s="28">
        <v>14</v>
      </c>
      <c r="P12" s="34" t="s">
        <v>45</v>
      </c>
    </row>
    <row r="13" spans="1:16" ht="23.25" customHeight="1">
      <c r="A13" s="39" t="s">
        <v>18</v>
      </c>
      <c r="B13" s="39"/>
      <c r="C13" s="40"/>
      <c r="D13" s="41" t="s">
        <v>9</v>
      </c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4"/>
      <c r="P13" s="42"/>
    </row>
    <row r="14" spans="1:16" ht="32.25" customHeight="1">
      <c r="A14" s="39" t="s">
        <v>19</v>
      </c>
      <c r="B14" s="39"/>
      <c r="C14" s="40"/>
      <c r="D14" s="41" t="s">
        <v>9</v>
      </c>
      <c r="E14" s="42"/>
      <c r="F14" s="42"/>
      <c r="G14" s="42"/>
      <c r="H14" s="42"/>
      <c r="I14" s="42"/>
      <c r="J14" s="43"/>
      <c r="K14" s="43"/>
      <c r="L14" s="43"/>
      <c r="M14" s="43"/>
      <c r="N14" s="43"/>
      <c r="O14" s="44"/>
      <c r="P14" s="42"/>
    </row>
    <row r="15" spans="1:16" ht="154.5" customHeight="1">
      <c r="A15" s="35" t="s">
        <v>101</v>
      </c>
      <c r="B15" s="35" t="s">
        <v>100</v>
      </c>
      <c r="C15" s="36" t="s">
        <v>56</v>
      </c>
      <c r="D15" s="38" t="s">
        <v>99</v>
      </c>
      <c r="E15" s="45">
        <f>F15+I15</f>
        <v>2135.6</v>
      </c>
      <c r="F15" s="45">
        <f>2039.7+95.9</f>
        <v>2135.6</v>
      </c>
      <c r="G15" s="45">
        <f>1445.2+78.6</f>
        <v>1523.8</v>
      </c>
      <c r="H15" s="45">
        <f>177.1</f>
        <v>177.1</v>
      </c>
      <c r="I15" s="45"/>
      <c r="J15" s="46">
        <f>K15+N15</f>
        <v>0.115</v>
      </c>
      <c r="K15" s="45">
        <v>0.115</v>
      </c>
      <c r="L15" s="45"/>
      <c r="M15" s="45"/>
      <c r="N15" s="45">
        <f>O15</f>
        <v>0</v>
      </c>
      <c r="O15" s="45"/>
      <c r="P15" s="56">
        <f>J15+E15</f>
        <v>2135.7149999999997</v>
      </c>
    </row>
    <row r="16" spans="1:16" ht="30" customHeight="1">
      <c r="A16" s="39"/>
      <c r="B16" s="39"/>
      <c r="C16" s="40"/>
      <c r="D16" s="41" t="s">
        <v>1</v>
      </c>
      <c r="E16" s="48">
        <f>F16+I16</f>
        <v>2135.6</v>
      </c>
      <c r="F16" s="48">
        <f>F15</f>
        <v>2135.6</v>
      </c>
      <c r="G16" s="48">
        <f aca="true" t="shared" si="0" ref="G16:O16">G15</f>
        <v>1523.8</v>
      </c>
      <c r="H16" s="48">
        <f t="shared" si="0"/>
        <v>177.1</v>
      </c>
      <c r="I16" s="48">
        <f t="shared" si="0"/>
        <v>0</v>
      </c>
      <c r="J16" s="48">
        <f t="shared" si="0"/>
        <v>0.115</v>
      </c>
      <c r="K16" s="48">
        <f t="shared" si="0"/>
        <v>0.115</v>
      </c>
      <c r="L16" s="48">
        <f t="shared" si="0"/>
        <v>0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>
        <f>J16+E16</f>
        <v>2135.7149999999997</v>
      </c>
    </row>
    <row r="17" spans="1:16" s="7" customFormat="1" ht="35.25" customHeight="1">
      <c r="A17" s="49" t="s">
        <v>104</v>
      </c>
      <c r="B17" s="49"/>
      <c r="C17" s="50"/>
      <c r="D17" s="51" t="s">
        <v>10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11"/>
    </row>
    <row r="18" spans="1:16" s="7" customFormat="1" ht="42" customHeight="1">
      <c r="A18" s="49" t="s">
        <v>105</v>
      </c>
      <c r="B18" s="49"/>
      <c r="C18" s="50"/>
      <c r="D18" s="51" t="s">
        <v>10</v>
      </c>
      <c r="E18" s="45"/>
      <c r="F18" s="45"/>
      <c r="G18" s="52"/>
      <c r="H18" s="52"/>
      <c r="I18" s="52"/>
      <c r="J18" s="52"/>
      <c r="K18" s="52"/>
      <c r="L18" s="52"/>
      <c r="M18" s="52"/>
      <c r="N18" s="52"/>
      <c r="O18" s="52"/>
      <c r="P18" s="111"/>
    </row>
    <row r="19" spans="1:16" s="7" customFormat="1" ht="30" customHeight="1">
      <c r="A19" s="35" t="s">
        <v>106</v>
      </c>
      <c r="B19" s="35"/>
      <c r="C19" s="54"/>
      <c r="D19" s="55" t="s">
        <v>16</v>
      </c>
      <c r="E19" s="48">
        <f>F19+I19</f>
        <v>34330.54</v>
      </c>
      <c r="F19" s="48">
        <f>F23+F21+F25+F27</f>
        <v>34330.54</v>
      </c>
      <c r="G19" s="48">
        <f>G23+G21</f>
        <v>0</v>
      </c>
      <c r="H19" s="48">
        <f>H23+H21</f>
        <v>0</v>
      </c>
      <c r="I19" s="48">
        <f>I23+I21</f>
        <v>0</v>
      </c>
      <c r="J19" s="48">
        <f>K19+N19</f>
        <v>416.6</v>
      </c>
      <c r="K19" s="48">
        <f>K23+K21</f>
        <v>416.6</v>
      </c>
      <c r="L19" s="48">
        <f>L23+L21</f>
        <v>0</v>
      </c>
      <c r="M19" s="48">
        <f>M23+M21</f>
        <v>0</v>
      </c>
      <c r="N19" s="48">
        <f>N23+N21</f>
        <v>0</v>
      </c>
      <c r="O19" s="48">
        <f>O23+O21</f>
        <v>0</v>
      </c>
      <c r="P19" s="56">
        <f>E19+J19</f>
        <v>34747.14</v>
      </c>
    </row>
    <row r="20" spans="1:16" s="7" customFormat="1" ht="45" customHeight="1">
      <c r="A20" s="57"/>
      <c r="B20" s="57"/>
      <c r="C20" s="58"/>
      <c r="D20" s="59" t="s">
        <v>96</v>
      </c>
      <c r="E20" s="48">
        <f>F20</f>
        <v>30552.2</v>
      </c>
      <c r="F20" s="48">
        <f>F22+F24+F26+F29</f>
        <v>30552.2</v>
      </c>
      <c r="G20" s="48">
        <f>G22+G24</f>
        <v>0</v>
      </c>
      <c r="H20" s="48">
        <f>H22</f>
        <v>0</v>
      </c>
      <c r="I20" s="48"/>
      <c r="J20" s="48"/>
      <c r="K20" s="48"/>
      <c r="L20" s="48"/>
      <c r="M20" s="48"/>
      <c r="N20" s="48"/>
      <c r="O20" s="48"/>
      <c r="P20" s="56">
        <f>E20+J20</f>
        <v>30552.2</v>
      </c>
    </row>
    <row r="21" spans="1:16" s="7" customFormat="1" ht="69" customHeight="1">
      <c r="A21" s="35" t="s">
        <v>107</v>
      </c>
      <c r="B21" s="35" t="s">
        <v>75</v>
      </c>
      <c r="C21" s="36" t="s">
        <v>58</v>
      </c>
      <c r="D21" s="60" t="s">
        <v>53</v>
      </c>
      <c r="E21" s="45">
        <f>F21+I21</f>
        <v>26583.100000000002</v>
      </c>
      <c r="F21" s="45">
        <f>22212.2+2793.5+1577.4</f>
        <v>26583.100000000002</v>
      </c>
      <c r="G21" s="45"/>
      <c r="H21" s="45"/>
      <c r="I21" s="48"/>
      <c r="J21" s="45">
        <f>K21+N21</f>
        <v>410</v>
      </c>
      <c r="K21" s="45">
        <v>410</v>
      </c>
      <c r="L21" s="45"/>
      <c r="M21" s="45"/>
      <c r="N21" s="45">
        <f>O21</f>
        <v>0</v>
      </c>
      <c r="O21" s="45"/>
      <c r="P21" s="56">
        <f>J21+E21</f>
        <v>26993.100000000002</v>
      </c>
    </row>
    <row r="22" spans="1:16" s="7" customFormat="1" ht="48" customHeight="1">
      <c r="A22" s="61"/>
      <c r="B22" s="61"/>
      <c r="C22" s="62"/>
      <c r="D22" s="63" t="s">
        <v>95</v>
      </c>
      <c r="E22" s="48">
        <f>F22</f>
        <v>23789.600000000002</v>
      </c>
      <c r="F22" s="48">
        <f>22212.2+1577.4</f>
        <v>23789.600000000002</v>
      </c>
      <c r="G22" s="48"/>
      <c r="H22" s="48"/>
      <c r="I22" s="48"/>
      <c r="J22" s="48"/>
      <c r="K22" s="48"/>
      <c r="L22" s="48"/>
      <c r="M22" s="48"/>
      <c r="N22" s="48"/>
      <c r="O22" s="48"/>
      <c r="P22" s="56">
        <f aca="true" t="shared" si="1" ref="P22:P57">J22+E22</f>
        <v>23789.600000000002</v>
      </c>
    </row>
    <row r="23" spans="1:16" s="7" customFormat="1" ht="96" customHeight="1">
      <c r="A23" s="35" t="s">
        <v>109</v>
      </c>
      <c r="B23" s="35" t="s">
        <v>110</v>
      </c>
      <c r="C23" s="36" t="s">
        <v>111</v>
      </c>
      <c r="D23" s="38" t="s">
        <v>108</v>
      </c>
      <c r="E23" s="45">
        <f>F23+I23</f>
        <v>6241.799999999999</v>
      </c>
      <c r="F23" s="45">
        <f>5296.9+944.9</f>
        <v>6241.799999999999</v>
      </c>
      <c r="G23" s="45"/>
      <c r="H23" s="45"/>
      <c r="I23" s="47"/>
      <c r="J23" s="47">
        <f>K23+N23</f>
        <v>6.6</v>
      </c>
      <c r="K23" s="47">
        <v>6.6</v>
      </c>
      <c r="L23" s="47"/>
      <c r="M23" s="47"/>
      <c r="N23" s="47">
        <f>O23</f>
        <v>0</v>
      </c>
      <c r="O23" s="47"/>
      <c r="P23" s="56">
        <f aca="true" t="shared" si="2" ref="P23:P29">J23+E23</f>
        <v>6248.4</v>
      </c>
    </row>
    <row r="24" spans="1:16" s="7" customFormat="1" ht="36" customHeight="1">
      <c r="A24" s="61"/>
      <c r="B24" s="61"/>
      <c r="C24" s="62"/>
      <c r="D24" s="63" t="s">
        <v>95</v>
      </c>
      <c r="E24" s="48">
        <f aca="true" t="shared" si="3" ref="E24:E29">F24</f>
        <v>5296.9</v>
      </c>
      <c r="F24" s="48">
        <v>5296.9</v>
      </c>
      <c r="G24" s="48"/>
      <c r="H24" s="45"/>
      <c r="I24" s="47"/>
      <c r="J24" s="47"/>
      <c r="K24" s="47"/>
      <c r="L24" s="47"/>
      <c r="M24" s="47"/>
      <c r="N24" s="47"/>
      <c r="O24" s="47"/>
      <c r="P24" s="56">
        <f t="shared" si="2"/>
        <v>5296.9</v>
      </c>
    </row>
    <row r="25" spans="1:16" s="7" customFormat="1" ht="66" customHeight="1">
      <c r="A25" s="35" t="s">
        <v>241</v>
      </c>
      <c r="B25" s="35" t="s">
        <v>240</v>
      </c>
      <c r="C25" s="36" t="s">
        <v>242</v>
      </c>
      <c r="D25" s="38" t="s">
        <v>239</v>
      </c>
      <c r="E25" s="48">
        <f t="shared" si="3"/>
        <v>448</v>
      </c>
      <c r="F25" s="48">
        <f>448</f>
        <v>448</v>
      </c>
      <c r="G25" s="48"/>
      <c r="H25" s="45"/>
      <c r="I25" s="47"/>
      <c r="J25" s="47"/>
      <c r="K25" s="47"/>
      <c r="L25" s="47"/>
      <c r="M25" s="47"/>
      <c r="N25" s="47"/>
      <c r="O25" s="47"/>
      <c r="P25" s="56">
        <f t="shared" si="2"/>
        <v>448</v>
      </c>
    </row>
    <row r="26" spans="1:16" s="7" customFormat="1" ht="46.5" customHeight="1">
      <c r="A26" s="35"/>
      <c r="B26" s="35"/>
      <c r="C26" s="36"/>
      <c r="D26" s="63" t="s">
        <v>95</v>
      </c>
      <c r="E26" s="48">
        <f t="shared" si="3"/>
        <v>448</v>
      </c>
      <c r="F26" s="48">
        <f>F25</f>
        <v>448</v>
      </c>
      <c r="G26" s="48"/>
      <c r="H26" s="45"/>
      <c r="I26" s="47"/>
      <c r="J26" s="47"/>
      <c r="K26" s="47"/>
      <c r="L26" s="47"/>
      <c r="M26" s="47"/>
      <c r="N26" s="47"/>
      <c r="O26" s="47"/>
      <c r="P26" s="56">
        <f t="shared" si="2"/>
        <v>448</v>
      </c>
    </row>
    <row r="27" spans="1:16" s="7" customFormat="1" ht="66" customHeight="1">
      <c r="A27" s="35" t="s">
        <v>245</v>
      </c>
      <c r="B27" s="35" t="s">
        <v>244</v>
      </c>
      <c r="C27" s="36"/>
      <c r="D27" s="38" t="s">
        <v>243</v>
      </c>
      <c r="E27" s="48">
        <f t="shared" si="3"/>
        <v>1057.64</v>
      </c>
      <c r="F27" s="48">
        <f>F28</f>
        <v>1057.64</v>
      </c>
      <c r="G27" s="48"/>
      <c r="H27" s="45"/>
      <c r="I27" s="47"/>
      <c r="J27" s="47"/>
      <c r="K27" s="47"/>
      <c r="L27" s="47"/>
      <c r="M27" s="47"/>
      <c r="N27" s="47"/>
      <c r="O27" s="47"/>
      <c r="P27" s="56">
        <f t="shared" si="2"/>
        <v>1057.64</v>
      </c>
    </row>
    <row r="28" spans="1:16" s="7" customFormat="1" ht="66" customHeight="1">
      <c r="A28" s="35" t="s">
        <v>246</v>
      </c>
      <c r="B28" s="35" t="s">
        <v>247</v>
      </c>
      <c r="C28" s="36" t="s">
        <v>242</v>
      </c>
      <c r="D28" s="38" t="s">
        <v>248</v>
      </c>
      <c r="E28" s="48">
        <f t="shared" si="3"/>
        <v>1057.64</v>
      </c>
      <c r="F28" s="48">
        <f>1017.7+39.94</f>
        <v>1057.64</v>
      </c>
      <c r="G28" s="48"/>
      <c r="H28" s="45"/>
      <c r="I28" s="47"/>
      <c r="J28" s="47"/>
      <c r="K28" s="47"/>
      <c r="L28" s="47"/>
      <c r="M28" s="47"/>
      <c r="N28" s="47"/>
      <c r="O28" s="47"/>
      <c r="P28" s="56">
        <f t="shared" si="2"/>
        <v>1057.64</v>
      </c>
    </row>
    <row r="29" spans="1:16" s="7" customFormat="1" ht="39" customHeight="1">
      <c r="A29" s="35"/>
      <c r="B29" s="35"/>
      <c r="C29" s="36"/>
      <c r="D29" s="63" t="s">
        <v>95</v>
      </c>
      <c r="E29" s="48">
        <f t="shared" si="3"/>
        <v>1017.7</v>
      </c>
      <c r="F29" s="48">
        <v>1017.7</v>
      </c>
      <c r="G29" s="48"/>
      <c r="H29" s="45"/>
      <c r="I29" s="47"/>
      <c r="J29" s="47"/>
      <c r="K29" s="47"/>
      <c r="L29" s="47"/>
      <c r="M29" s="47"/>
      <c r="N29" s="47"/>
      <c r="O29" s="47"/>
      <c r="P29" s="56">
        <f t="shared" si="2"/>
        <v>1017.7</v>
      </c>
    </row>
    <row r="30" spans="1:16" s="7" customFormat="1" ht="67.5" customHeight="1">
      <c r="A30" s="35" t="s">
        <v>112</v>
      </c>
      <c r="B30" s="35"/>
      <c r="C30" s="43"/>
      <c r="D30" s="37" t="s">
        <v>51</v>
      </c>
      <c r="E30" s="45">
        <f>F30+I30</f>
        <v>0</v>
      </c>
      <c r="F30" s="45">
        <f>F31</f>
        <v>0</v>
      </c>
      <c r="G30" s="45"/>
      <c r="H30" s="45"/>
      <c r="I30" s="47"/>
      <c r="J30" s="47"/>
      <c r="K30" s="47"/>
      <c r="L30" s="47"/>
      <c r="M30" s="47"/>
      <c r="N30" s="47"/>
      <c r="O30" s="47"/>
      <c r="P30" s="56">
        <f t="shared" si="1"/>
        <v>0</v>
      </c>
    </row>
    <row r="31" spans="1:16" s="7" customFormat="1" ht="84" customHeight="1">
      <c r="A31" s="35" t="s">
        <v>113</v>
      </c>
      <c r="B31" s="35" t="s">
        <v>76</v>
      </c>
      <c r="C31" s="36" t="s">
        <v>59</v>
      </c>
      <c r="D31" s="64" t="s">
        <v>52</v>
      </c>
      <c r="E31" s="45">
        <f>F31+I31</f>
        <v>0</v>
      </c>
      <c r="F31" s="45">
        <f>10-10</f>
        <v>0</v>
      </c>
      <c r="G31" s="45"/>
      <c r="H31" s="45"/>
      <c r="I31" s="47"/>
      <c r="J31" s="47"/>
      <c r="K31" s="47"/>
      <c r="L31" s="47"/>
      <c r="M31" s="47"/>
      <c r="N31" s="47"/>
      <c r="O31" s="47"/>
      <c r="P31" s="56">
        <f t="shared" si="1"/>
        <v>0</v>
      </c>
    </row>
    <row r="32" spans="1:16" s="7" customFormat="1" ht="88.5" customHeight="1">
      <c r="A32" s="35" t="s">
        <v>116</v>
      </c>
      <c r="B32" s="35" t="s">
        <v>114</v>
      </c>
      <c r="C32" s="36" t="s">
        <v>60</v>
      </c>
      <c r="D32" s="65" t="s">
        <v>115</v>
      </c>
      <c r="E32" s="45">
        <f>F32+I32</f>
        <v>48</v>
      </c>
      <c r="F32" s="45">
        <v>48</v>
      </c>
      <c r="G32" s="45"/>
      <c r="H32" s="45"/>
      <c r="I32" s="47"/>
      <c r="J32" s="47">
        <f>K32+N32</f>
        <v>0</v>
      </c>
      <c r="K32" s="47"/>
      <c r="L32" s="47"/>
      <c r="M32" s="47"/>
      <c r="N32" s="47">
        <f>O32</f>
        <v>0</v>
      </c>
      <c r="O32" s="47"/>
      <c r="P32" s="56">
        <f t="shared" si="1"/>
        <v>48</v>
      </c>
    </row>
    <row r="33" spans="1:16" s="7" customFormat="1" ht="58.5" customHeight="1">
      <c r="A33" s="35" t="s">
        <v>251</v>
      </c>
      <c r="B33" s="35" t="s">
        <v>249</v>
      </c>
      <c r="C33" s="36" t="s">
        <v>252</v>
      </c>
      <c r="D33" s="38" t="s">
        <v>250</v>
      </c>
      <c r="E33" s="45">
        <f>F33</f>
        <v>30</v>
      </c>
      <c r="F33" s="45">
        <v>30</v>
      </c>
      <c r="G33" s="45"/>
      <c r="H33" s="45"/>
      <c r="I33" s="47"/>
      <c r="J33" s="47"/>
      <c r="K33" s="47"/>
      <c r="L33" s="47"/>
      <c r="M33" s="47"/>
      <c r="N33" s="47"/>
      <c r="O33" s="47"/>
      <c r="P33" s="56">
        <f t="shared" si="1"/>
        <v>30</v>
      </c>
    </row>
    <row r="34" spans="1:16" s="7" customFormat="1" ht="67.5" customHeight="1">
      <c r="A34" s="35" t="s">
        <v>229</v>
      </c>
      <c r="B34" s="35" t="s">
        <v>65</v>
      </c>
      <c r="C34" s="106" t="s">
        <v>61</v>
      </c>
      <c r="D34" s="64" t="s">
        <v>230</v>
      </c>
      <c r="E34" s="45">
        <f>F34</f>
        <v>289</v>
      </c>
      <c r="F34" s="45">
        <v>289</v>
      </c>
      <c r="G34" s="45"/>
      <c r="H34" s="45"/>
      <c r="I34" s="45"/>
      <c r="J34" s="47"/>
      <c r="K34" s="45"/>
      <c r="L34" s="45"/>
      <c r="M34" s="45"/>
      <c r="N34" s="45"/>
      <c r="O34" s="45"/>
      <c r="P34" s="56">
        <f t="shared" si="1"/>
        <v>289</v>
      </c>
    </row>
    <row r="35" spans="1:16" s="7" customFormat="1" ht="52.5" customHeight="1">
      <c r="A35" s="35" t="s">
        <v>261</v>
      </c>
      <c r="B35" s="35" t="s">
        <v>259</v>
      </c>
      <c r="C35" s="106" t="s">
        <v>260</v>
      </c>
      <c r="D35" s="72" t="s">
        <v>262</v>
      </c>
      <c r="E35" s="45">
        <f>F35</f>
        <v>50</v>
      </c>
      <c r="F35" s="45">
        <v>50</v>
      </c>
      <c r="G35" s="45"/>
      <c r="H35" s="45"/>
      <c r="I35" s="45"/>
      <c r="J35" s="47"/>
      <c r="K35" s="45"/>
      <c r="L35" s="45"/>
      <c r="M35" s="45"/>
      <c r="N35" s="45"/>
      <c r="O35" s="45"/>
      <c r="P35" s="56">
        <f t="shared" si="1"/>
        <v>50</v>
      </c>
    </row>
    <row r="36" spans="1:16" ht="27.75">
      <c r="A36" s="35"/>
      <c r="B36" s="35"/>
      <c r="C36" s="40"/>
      <c r="D36" s="51" t="s">
        <v>6</v>
      </c>
      <c r="E36" s="68">
        <f>F36+I36</f>
        <v>34747.54</v>
      </c>
      <c r="F36" s="48">
        <f>F19+F30+F32+F33+F35+F34</f>
        <v>34747.54</v>
      </c>
      <c r="G36" s="48">
        <f aca="true" t="shared" si="4" ref="G36:O36">G19+G30+G32+G33+G35+G34</f>
        <v>0</v>
      </c>
      <c r="H36" s="48">
        <f t="shared" si="4"/>
        <v>0</v>
      </c>
      <c r="I36" s="48">
        <f t="shared" si="4"/>
        <v>0</v>
      </c>
      <c r="J36" s="48">
        <f t="shared" si="4"/>
        <v>416.6</v>
      </c>
      <c r="K36" s="48">
        <f t="shared" si="4"/>
        <v>416.6</v>
      </c>
      <c r="L36" s="48">
        <f t="shared" si="4"/>
        <v>0</v>
      </c>
      <c r="M36" s="48">
        <f t="shared" si="4"/>
        <v>0</v>
      </c>
      <c r="N36" s="48">
        <f t="shared" si="4"/>
        <v>0</v>
      </c>
      <c r="O36" s="48">
        <f t="shared" si="4"/>
        <v>0</v>
      </c>
      <c r="P36" s="48">
        <f>J36+E36</f>
        <v>35164.14</v>
      </c>
    </row>
    <row r="37" spans="1:16" ht="72.75" customHeight="1">
      <c r="A37" s="35" t="s">
        <v>117</v>
      </c>
      <c r="B37" s="35"/>
      <c r="C37" s="69"/>
      <c r="D37" s="70" t="s">
        <v>49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112"/>
    </row>
    <row r="38" spans="1:16" ht="52.5" customHeight="1">
      <c r="A38" s="35" t="s">
        <v>118</v>
      </c>
      <c r="B38" s="35"/>
      <c r="C38" s="69"/>
      <c r="D38" s="70" t="s">
        <v>49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112"/>
    </row>
    <row r="39" spans="1:16" ht="27.75">
      <c r="A39" s="35" t="s">
        <v>119</v>
      </c>
      <c r="B39" s="35"/>
      <c r="C39" s="50"/>
      <c r="D39" s="41" t="s">
        <v>7</v>
      </c>
      <c r="E39" s="48">
        <f>F39+I39</f>
        <v>49541.36000000001</v>
      </c>
      <c r="F39" s="48">
        <f>F40+F42+F43+F46</f>
        <v>49541.36000000001</v>
      </c>
      <c r="G39" s="48">
        <f aca="true" t="shared" si="5" ref="G39:O39">G40+G42+G97+G43</f>
        <v>36422.2</v>
      </c>
      <c r="H39" s="48">
        <f t="shared" si="5"/>
        <v>3762.9</v>
      </c>
      <c r="I39" s="48">
        <f t="shared" si="5"/>
        <v>0</v>
      </c>
      <c r="J39" s="48">
        <f t="shared" si="5"/>
        <v>6.55</v>
      </c>
      <c r="K39" s="48">
        <f t="shared" si="5"/>
        <v>6.55</v>
      </c>
      <c r="L39" s="48">
        <f t="shared" si="5"/>
        <v>0</v>
      </c>
      <c r="M39" s="48">
        <f t="shared" si="5"/>
        <v>0</v>
      </c>
      <c r="N39" s="48">
        <f t="shared" si="5"/>
        <v>0</v>
      </c>
      <c r="O39" s="48">
        <f t="shared" si="5"/>
        <v>0</v>
      </c>
      <c r="P39" s="48">
        <f>E39+J39</f>
        <v>49547.91000000001</v>
      </c>
    </row>
    <row r="40" spans="1:16" ht="145.5" customHeight="1">
      <c r="A40" s="35" t="s">
        <v>120</v>
      </c>
      <c r="B40" s="35" t="s">
        <v>70</v>
      </c>
      <c r="C40" s="36" t="s">
        <v>62</v>
      </c>
      <c r="D40" s="64" t="s">
        <v>20</v>
      </c>
      <c r="E40" s="45">
        <f>F40+I40</f>
        <v>46456.21</v>
      </c>
      <c r="F40" s="45">
        <f>33499.1+12956.11+1</f>
        <v>46456.21</v>
      </c>
      <c r="G40" s="45">
        <v>34562.5</v>
      </c>
      <c r="H40" s="45">
        <v>3498.5</v>
      </c>
      <c r="I40" s="45"/>
      <c r="J40" s="45">
        <f>K40+N40</f>
        <v>6.55</v>
      </c>
      <c r="K40" s="45">
        <v>6.55</v>
      </c>
      <c r="L40" s="45"/>
      <c r="M40" s="45"/>
      <c r="N40" s="45">
        <f>O40</f>
        <v>0</v>
      </c>
      <c r="O40" s="45"/>
      <c r="P40" s="56">
        <f>J40+E40</f>
        <v>46462.76</v>
      </c>
    </row>
    <row r="41" spans="1:16" ht="39" customHeight="1">
      <c r="A41" s="61"/>
      <c r="B41" s="61"/>
      <c r="C41" s="62"/>
      <c r="D41" s="71" t="s">
        <v>94</v>
      </c>
      <c r="E41" s="48">
        <f>F41</f>
        <v>33499.1</v>
      </c>
      <c r="F41" s="48">
        <v>33499.1</v>
      </c>
      <c r="G41" s="48">
        <v>27458.3</v>
      </c>
      <c r="H41" s="45"/>
      <c r="I41" s="45"/>
      <c r="J41" s="45"/>
      <c r="K41" s="45"/>
      <c r="L41" s="45"/>
      <c r="M41" s="45"/>
      <c r="N41" s="45"/>
      <c r="O41" s="45"/>
      <c r="P41" s="56">
        <f>J41+E41</f>
        <v>33499.1</v>
      </c>
    </row>
    <row r="42" spans="1:16" ht="93" customHeight="1">
      <c r="A42" s="35" t="s">
        <v>121</v>
      </c>
      <c r="B42" s="35" t="s">
        <v>71</v>
      </c>
      <c r="C42" s="36" t="s">
        <v>63</v>
      </c>
      <c r="D42" s="72" t="s">
        <v>21</v>
      </c>
      <c r="E42" s="45">
        <f>F42+I42</f>
        <v>267.3</v>
      </c>
      <c r="F42" s="45">
        <v>267.3</v>
      </c>
      <c r="G42" s="45">
        <v>200.5</v>
      </c>
      <c r="H42" s="45">
        <v>17.3</v>
      </c>
      <c r="I42" s="45"/>
      <c r="J42" s="45">
        <f>N42</f>
        <v>0</v>
      </c>
      <c r="K42" s="45"/>
      <c r="L42" s="45"/>
      <c r="M42" s="45"/>
      <c r="N42" s="45">
        <f>O42</f>
        <v>0</v>
      </c>
      <c r="O42" s="45"/>
      <c r="P42" s="56">
        <f t="shared" si="1"/>
        <v>267.3</v>
      </c>
    </row>
    <row r="43" spans="1:17" ht="72" customHeight="1">
      <c r="A43" s="35" t="s">
        <v>127</v>
      </c>
      <c r="B43" s="35" t="s">
        <v>122</v>
      </c>
      <c r="C43" s="62"/>
      <c r="D43" s="73" t="s">
        <v>123</v>
      </c>
      <c r="E43" s="45">
        <f>F43+I43</f>
        <v>2803.37</v>
      </c>
      <c r="F43" s="47">
        <f>F44+F45</f>
        <v>2803.37</v>
      </c>
      <c r="G43" s="47">
        <f aca="true" t="shared" si="6" ref="G43:O43">G44+G45</f>
        <v>1659.2</v>
      </c>
      <c r="H43" s="47">
        <f t="shared" si="6"/>
        <v>247.1</v>
      </c>
      <c r="I43" s="47">
        <f t="shared" si="6"/>
        <v>0</v>
      </c>
      <c r="J43" s="47">
        <f t="shared" si="6"/>
        <v>0</v>
      </c>
      <c r="K43" s="47">
        <f t="shared" si="6"/>
        <v>0</v>
      </c>
      <c r="L43" s="47">
        <f t="shared" si="6"/>
        <v>0</v>
      </c>
      <c r="M43" s="47">
        <f t="shared" si="6"/>
        <v>0</v>
      </c>
      <c r="N43" s="47">
        <f t="shared" si="6"/>
        <v>0</v>
      </c>
      <c r="O43" s="47">
        <f t="shared" si="6"/>
        <v>0</v>
      </c>
      <c r="P43" s="56">
        <f t="shared" si="1"/>
        <v>2803.37</v>
      </c>
      <c r="Q43" s="14"/>
    </row>
    <row r="44" spans="1:17" ht="70.5" customHeight="1">
      <c r="A44" s="35" t="s">
        <v>126</v>
      </c>
      <c r="B44" s="74">
        <v>1161</v>
      </c>
      <c r="C44" s="36" t="s">
        <v>57</v>
      </c>
      <c r="D44" s="73" t="s">
        <v>125</v>
      </c>
      <c r="E44" s="45">
        <f>F44</f>
        <v>2382.77</v>
      </c>
      <c r="F44" s="47">
        <v>2382.77</v>
      </c>
      <c r="G44" s="47">
        <v>1659.2</v>
      </c>
      <c r="H44" s="47">
        <v>247.1</v>
      </c>
      <c r="I44" s="47"/>
      <c r="J44" s="47"/>
      <c r="K44" s="47"/>
      <c r="L44" s="47"/>
      <c r="M44" s="47"/>
      <c r="N44" s="47"/>
      <c r="O44" s="45"/>
      <c r="P44" s="56">
        <f t="shared" si="1"/>
        <v>2382.77</v>
      </c>
      <c r="Q44" s="14"/>
    </row>
    <row r="45" spans="1:17" ht="51.75" customHeight="1">
      <c r="A45" s="35" t="s">
        <v>124</v>
      </c>
      <c r="B45" s="35" t="s">
        <v>103</v>
      </c>
      <c r="C45" s="36" t="s">
        <v>57</v>
      </c>
      <c r="D45" s="46" t="s">
        <v>102</v>
      </c>
      <c r="E45" s="45">
        <f>F45+I45</f>
        <v>420.6</v>
      </c>
      <c r="F45" s="47">
        <v>420.6</v>
      </c>
      <c r="G45" s="47"/>
      <c r="H45" s="47">
        <f>I45+L45</f>
        <v>0</v>
      </c>
      <c r="I45" s="47"/>
      <c r="J45" s="47"/>
      <c r="K45" s="47"/>
      <c r="L45" s="47"/>
      <c r="M45" s="47"/>
      <c r="N45" s="47"/>
      <c r="O45" s="47"/>
      <c r="P45" s="56">
        <f t="shared" si="1"/>
        <v>420.6</v>
      </c>
      <c r="Q45" s="14"/>
    </row>
    <row r="46" spans="1:17" ht="93" customHeight="1">
      <c r="A46" s="35" t="s">
        <v>276</v>
      </c>
      <c r="B46" s="35" t="s">
        <v>274</v>
      </c>
      <c r="C46" s="36" t="s">
        <v>57</v>
      </c>
      <c r="D46" s="38" t="s">
        <v>275</v>
      </c>
      <c r="E46" s="47">
        <f>F46</f>
        <v>14.48</v>
      </c>
      <c r="F46" s="47">
        <v>14.48</v>
      </c>
      <c r="G46" s="45"/>
      <c r="H46" s="45"/>
      <c r="I46" s="45"/>
      <c r="J46" s="45"/>
      <c r="K46" s="45"/>
      <c r="L46" s="45"/>
      <c r="M46" s="45"/>
      <c r="N46" s="45"/>
      <c r="O46" s="45"/>
      <c r="P46" s="56">
        <f t="shared" si="1"/>
        <v>14.48</v>
      </c>
      <c r="Q46" s="14"/>
    </row>
    <row r="47" spans="1:17" ht="36.75" customHeight="1">
      <c r="A47" s="75" t="s">
        <v>130</v>
      </c>
      <c r="B47" s="75"/>
      <c r="C47" s="76"/>
      <c r="D47" s="77" t="s">
        <v>38</v>
      </c>
      <c r="E47" s="48">
        <f>F47+I47</f>
        <v>100</v>
      </c>
      <c r="F47" s="48">
        <f>F48+F52+F51</f>
        <v>100</v>
      </c>
      <c r="G47" s="48">
        <f aca="true" t="shared" si="7" ref="G47:O47">G48+G52+G51</f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  <c r="N47" s="48">
        <f t="shared" si="7"/>
        <v>0</v>
      </c>
      <c r="O47" s="48">
        <f t="shared" si="7"/>
        <v>0</v>
      </c>
      <c r="P47" s="56">
        <f t="shared" si="1"/>
        <v>100</v>
      </c>
      <c r="Q47" s="14"/>
    </row>
    <row r="48" spans="1:17" ht="39" customHeight="1">
      <c r="A48" s="75" t="s">
        <v>132</v>
      </c>
      <c r="B48" s="75" t="s">
        <v>77</v>
      </c>
      <c r="C48" s="78"/>
      <c r="D48" s="79" t="s">
        <v>131</v>
      </c>
      <c r="E48" s="45">
        <f>F48+I48</f>
        <v>20</v>
      </c>
      <c r="F48" s="45">
        <f>F49</f>
        <v>20</v>
      </c>
      <c r="G48" s="45"/>
      <c r="H48" s="45"/>
      <c r="I48" s="45"/>
      <c r="J48" s="45"/>
      <c r="K48" s="45"/>
      <c r="L48" s="45"/>
      <c r="M48" s="45"/>
      <c r="N48" s="45"/>
      <c r="O48" s="45"/>
      <c r="P48" s="56">
        <f t="shared" si="1"/>
        <v>20</v>
      </c>
      <c r="Q48" s="14"/>
    </row>
    <row r="49" spans="1:17" ht="118.5" customHeight="1">
      <c r="A49" s="75" t="s">
        <v>134</v>
      </c>
      <c r="B49" s="75" t="s">
        <v>135</v>
      </c>
      <c r="C49" s="78" t="s">
        <v>64</v>
      </c>
      <c r="D49" s="38" t="s">
        <v>133</v>
      </c>
      <c r="E49" s="45">
        <f>F49</f>
        <v>20</v>
      </c>
      <c r="F49" s="45">
        <v>20</v>
      </c>
      <c r="G49" s="45"/>
      <c r="H49" s="45"/>
      <c r="I49" s="45"/>
      <c r="J49" s="45"/>
      <c r="K49" s="45"/>
      <c r="L49" s="45"/>
      <c r="M49" s="45"/>
      <c r="N49" s="45"/>
      <c r="O49" s="45"/>
      <c r="P49" s="56">
        <f t="shared" si="1"/>
        <v>20</v>
      </c>
      <c r="Q49" s="14"/>
    </row>
    <row r="50" spans="1:17" ht="58.5" customHeight="1">
      <c r="A50" s="35" t="s">
        <v>138</v>
      </c>
      <c r="B50" s="35" t="s">
        <v>137</v>
      </c>
      <c r="C50" s="80"/>
      <c r="D50" s="79" t="s">
        <v>136</v>
      </c>
      <c r="E50" s="45">
        <f>F50+I50</f>
        <v>80</v>
      </c>
      <c r="F50" s="47">
        <f>F51+F52</f>
        <v>80</v>
      </c>
      <c r="G50" s="45"/>
      <c r="H50" s="45"/>
      <c r="I50" s="45"/>
      <c r="J50" s="45"/>
      <c r="K50" s="45"/>
      <c r="L50" s="45"/>
      <c r="M50" s="45"/>
      <c r="N50" s="45"/>
      <c r="O50" s="45"/>
      <c r="P50" s="56">
        <f t="shared" si="1"/>
        <v>80</v>
      </c>
      <c r="Q50" s="14"/>
    </row>
    <row r="51" spans="1:17" ht="151.5" customHeight="1">
      <c r="A51" s="35" t="s">
        <v>140</v>
      </c>
      <c r="B51" s="35" t="s">
        <v>139</v>
      </c>
      <c r="C51" s="36" t="s">
        <v>64</v>
      </c>
      <c r="D51" s="64" t="s">
        <v>39</v>
      </c>
      <c r="E51" s="45">
        <f>F51+I51</f>
        <v>30</v>
      </c>
      <c r="F51" s="47">
        <v>30</v>
      </c>
      <c r="G51" s="45"/>
      <c r="H51" s="45"/>
      <c r="I51" s="45"/>
      <c r="J51" s="45"/>
      <c r="K51" s="45"/>
      <c r="L51" s="45"/>
      <c r="M51" s="45"/>
      <c r="N51" s="45"/>
      <c r="O51" s="45"/>
      <c r="P51" s="56">
        <f t="shared" si="1"/>
        <v>30</v>
      </c>
      <c r="Q51" s="14"/>
    </row>
    <row r="52" spans="1:17" ht="127.5" customHeight="1">
      <c r="A52" s="35" t="s">
        <v>142</v>
      </c>
      <c r="B52" s="35" t="s">
        <v>141</v>
      </c>
      <c r="C52" s="36" t="s">
        <v>64</v>
      </c>
      <c r="D52" s="38" t="s">
        <v>143</v>
      </c>
      <c r="E52" s="45">
        <f>F52+I52</f>
        <v>50</v>
      </c>
      <c r="F52" s="47">
        <f>200-150</f>
        <v>50</v>
      </c>
      <c r="G52" s="45"/>
      <c r="H52" s="45"/>
      <c r="I52" s="45"/>
      <c r="J52" s="45"/>
      <c r="K52" s="45"/>
      <c r="L52" s="45"/>
      <c r="M52" s="45"/>
      <c r="N52" s="45"/>
      <c r="O52" s="45"/>
      <c r="P52" s="56">
        <f t="shared" si="1"/>
        <v>50</v>
      </c>
      <c r="Q52" s="14"/>
    </row>
    <row r="53" spans="1:17" ht="79.5" customHeight="1">
      <c r="A53" s="35" t="s">
        <v>256</v>
      </c>
      <c r="B53" s="35" t="s">
        <v>255</v>
      </c>
      <c r="C53" s="36"/>
      <c r="D53" s="38" t="s">
        <v>258</v>
      </c>
      <c r="E53" s="45">
        <f>F53</f>
        <v>16</v>
      </c>
      <c r="F53" s="47">
        <f>F54</f>
        <v>16</v>
      </c>
      <c r="G53" s="45"/>
      <c r="H53" s="45"/>
      <c r="I53" s="45"/>
      <c r="J53" s="45"/>
      <c r="K53" s="45"/>
      <c r="L53" s="45"/>
      <c r="M53" s="45"/>
      <c r="N53" s="45"/>
      <c r="O53" s="45"/>
      <c r="P53" s="56">
        <f t="shared" si="1"/>
        <v>16</v>
      </c>
      <c r="Q53" s="14"/>
    </row>
    <row r="54" spans="1:17" ht="58.5" customHeight="1">
      <c r="A54" s="35" t="s">
        <v>257</v>
      </c>
      <c r="B54" s="35" t="s">
        <v>254</v>
      </c>
      <c r="C54" s="106" t="s">
        <v>59</v>
      </c>
      <c r="D54" s="107" t="s">
        <v>253</v>
      </c>
      <c r="E54" s="45">
        <f>F54+I54</f>
        <v>16</v>
      </c>
      <c r="F54" s="47">
        <v>16</v>
      </c>
      <c r="G54" s="45"/>
      <c r="H54" s="45"/>
      <c r="I54" s="45"/>
      <c r="J54" s="45"/>
      <c r="K54" s="45"/>
      <c r="L54" s="45"/>
      <c r="M54" s="45"/>
      <c r="N54" s="45"/>
      <c r="O54" s="45"/>
      <c r="P54" s="56">
        <f t="shared" si="1"/>
        <v>16</v>
      </c>
      <c r="Q54" s="14"/>
    </row>
    <row r="55" spans="1:17" ht="127.5" customHeight="1">
      <c r="A55" s="35" t="s">
        <v>145</v>
      </c>
      <c r="B55" s="35" t="s">
        <v>148</v>
      </c>
      <c r="C55" s="36"/>
      <c r="D55" s="38" t="s">
        <v>147</v>
      </c>
      <c r="E55" s="45">
        <f>F55</f>
        <v>6762.9</v>
      </c>
      <c r="F55" s="47">
        <f>F56</f>
        <v>6762.9</v>
      </c>
      <c r="G55" s="45"/>
      <c r="H55" s="45"/>
      <c r="I55" s="45"/>
      <c r="J55" s="45"/>
      <c r="K55" s="45"/>
      <c r="L55" s="45"/>
      <c r="M55" s="45"/>
      <c r="N55" s="45"/>
      <c r="O55" s="45"/>
      <c r="P55" s="56">
        <f t="shared" si="1"/>
        <v>6762.9</v>
      </c>
      <c r="Q55" s="14"/>
    </row>
    <row r="56" spans="1:17" ht="37.5" customHeight="1">
      <c r="A56" s="35" t="s">
        <v>145</v>
      </c>
      <c r="B56" s="35" t="s">
        <v>146</v>
      </c>
      <c r="C56" s="108" t="s">
        <v>65</v>
      </c>
      <c r="D56" s="46" t="s">
        <v>144</v>
      </c>
      <c r="E56" s="45">
        <f>F56+I56</f>
        <v>6762.9</v>
      </c>
      <c r="F56" s="81">
        <v>6762.9</v>
      </c>
      <c r="G56" s="45"/>
      <c r="H56" s="45"/>
      <c r="I56" s="45"/>
      <c r="J56" s="45"/>
      <c r="K56" s="45"/>
      <c r="L56" s="45"/>
      <c r="M56" s="45"/>
      <c r="N56" s="45"/>
      <c r="O56" s="45"/>
      <c r="P56" s="56">
        <f t="shared" si="1"/>
        <v>6762.9</v>
      </c>
      <c r="Q56" s="14"/>
    </row>
    <row r="57" spans="1:23" ht="34.5" customHeight="1">
      <c r="A57" s="35"/>
      <c r="B57" s="35"/>
      <c r="C57" s="69"/>
      <c r="D57" s="109" t="s">
        <v>50</v>
      </c>
      <c r="E57" s="83">
        <f>F57+I57</f>
        <v>56420.26000000001</v>
      </c>
      <c r="F57" s="83">
        <f>F47+F39+F56+F53</f>
        <v>56420.26000000001</v>
      </c>
      <c r="G57" s="83">
        <f>G47+G39+G56</f>
        <v>36422.2</v>
      </c>
      <c r="H57" s="83">
        <f>H47+H39+H56</f>
        <v>3762.9</v>
      </c>
      <c r="I57" s="83">
        <f aca="true" t="shared" si="8" ref="I57:O57">I47+I39+I56</f>
        <v>0</v>
      </c>
      <c r="J57" s="83">
        <f t="shared" si="8"/>
        <v>6.55</v>
      </c>
      <c r="K57" s="83">
        <f t="shared" si="8"/>
        <v>6.55</v>
      </c>
      <c r="L57" s="83">
        <f t="shared" si="8"/>
        <v>0</v>
      </c>
      <c r="M57" s="83">
        <f t="shared" si="8"/>
        <v>0</v>
      </c>
      <c r="N57" s="83">
        <f t="shared" si="8"/>
        <v>0</v>
      </c>
      <c r="O57" s="83">
        <f t="shared" si="8"/>
        <v>0</v>
      </c>
      <c r="P57" s="56">
        <f t="shared" si="1"/>
        <v>56426.81000000001</v>
      </c>
      <c r="Q57" s="13"/>
      <c r="R57" s="13"/>
      <c r="S57" s="12"/>
      <c r="T57" s="12"/>
      <c r="U57" s="12"/>
      <c r="V57" s="12"/>
      <c r="W57" s="12"/>
    </row>
    <row r="58" spans="1:17" ht="74.25" customHeight="1">
      <c r="A58" s="35" t="s">
        <v>149</v>
      </c>
      <c r="B58" s="35"/>
      <c r="C58" s="69"/>
      <c r="D58" s="63" t="s">
        <v>17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113"/>
      <c r="Q58" s="14"/>
    </row>
    <row r="59" spans="1:17" ht="60" customHeight="1">
      <c r="A59" s="35" t="s">
        <v>151</v>
      </c>
      <c r="B59" s="35"/>
      <c r="C59" s="69"/>
      <c r="D59" s="63" t="s">
        <v>17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113"/>
      <c r="Q59" s="14"/>
    </row>
    <row r="60" spans="1:17" ht="60.75" customHeight="1">
      <c r="A60" s="35" t="s">
        <v>150</v>
      </c>
      <c r="B60" s="35"/>
      <c r="C60" s="84"/>
      <c r="D60" s="63" t="s">
        <v>5</v>
      </c>
      <c r="E60" s="48">
        <f>I60+F60</f>
        <v>173114.32</v>
      </c>
      <c r="F60" s="48">
        <f aca="true" t="shared" si="9" ref="F60:O60">F61+F64+F67+F75+F81+F82+F83+F86+F88+F89+F92+F95+F97+F98</f>
        <v>173114.32</v>
      </c>
      <c r="G60" s="48">
        <f t="shared" si="9"/>
        <v>5707.400000000001</v>
      </c>
      <c r="H60" s="48">
        <f t="shared" si="9"/>
        <v>276.58</v>
      </c>
      <c r="I60" s="48">
        <f t="shared" si="9"/>
        <v>0</v>
      </c>
      <c r="J60" s="48">
        <f t="shared" si="9"/>
        <v>262.001</v>
      </c>
      <c r="K60" s="48">
        <f t="shared" si="9"/>
        <v>262.001</v>
      </c>
      <c r="L60" s="48">
        <f t="shared" si="9"/>
        <v>28.1</v>
      </c>
      <c r="M60" s="48">
        <f t="shared" si="9"/>
        <v>0</v>
      </c>
      <c r="N60" s="48">
        <f t="shared" si="9"/>
        <v>0</v>
      </c>
      <c r="O60" s="48">
        <f t="shared" si="9"/>
        <v>0</v>
      </c>
      <c r="P60" s="48">
        <f aca="true" t="shared" si="10" ref="P60:P65">J60+E60</f>
        <v>173376.321</v>
      </c>
      <c r="Q60" s="14"/>
    </row>
    <row r="61" spans="1:17" ht="178.5" customHeight="1">
      <c r="A61" s="35" t="s">
        <v>153</v>
      </c>
      <c r="B61" s="35"/>
      <c r="C61" s="84"/>
      <c r="D61" s="37" t="s">
        <v>34</v>
      </c>
      <c r="E61" s="48">
        <f>F61+I61</f>
        <v>68862.1</v>
      </c>
      <c r="F61" s="48">
        <f>F62+F63</f>
        <v>68862.1</v>
      </c>
      <c r="G61" s="48"/>
      <c r="H61" s="48"/>
      <c r="I61" s="48"/>
      <c r="J61" s="48"/>
      <c r="K61" s="48"/>
      <c r="L61" s="48"/>
      <c r="M61" s="48"/>
      <c r="N61" s="48"/>
      <c r="O61" s="45"/>
      <c r="P61" s="56">
        <f t="shared" si="10"/>
        <v>68862.1</v>
      </c>
      <c r="Q61" s="14"/>
    </row>
    <row r="62" spans="1:17" ht="101.25" customHeight="1">
      <c r="A62" s="35" t="s">
        <v>154</v>
      </c>
      <c r="B62" s="35" t="s">
        <v>78</v>
      </c>
      <c r="C62" s="36" t="s">
        <v>66</v>
      </c>
      <c r="D62" s="38" t="s">
        <v>152</v>
      </c>
      <c r="E62" s="45">
        <f>F62+I62</f>
        <v>6724.264</v>
      </c>
      <c r="F62" s="45">
        <v>6724.264</v>
      </c>
      <c r="G62" s="45"/>
      <c r="H62" s="42"/>
      <c r="I62" s="45"/>
      <c r="J62" s="45"/>
      <c r="K62" s="45"/>
      <c r="L62" s="45"/>
      <c r="M62" s="45"/>
      <c r="N62" s="45"/>
      <c r="O62" s="66"/>
      <c r="P62" s="56">
        <f t="shared" si="10"/>
        <v>6724.264</v>
      </c>
      <c r="Q62" s="14"/>
    </row>
    <row r="63" spans="1:17" ht="90" customHeight="1">
      <c r="A63" s="35" t="s">
        <v>155</v>
      </c>
      <c r="B63" s="35" t="s">
        <v>79</v>
      </c>
      <c r="C63" s="36" t="s">
        <v>68</v>
      </c>
      <c r="D63" s="37" t="s">
        <v>30</v>
      </c>
      <c r="E63" s="45">
        <f aca="true" t="shared" si="11" ref="E63:E96">F63+I63</f>
        <v>62137.836</v>
      </c>
      <c r="F63" s="45">
        <v>62137.836</v>
      </c>
      <c r="G63" s="45"/>
      <c r="H63" s="42"/>
      <c r="I63" s="45"/>
      <c r="J63" s="45"/>
      <c r="K63" s="45"/>
      <c r="L63" s="45"/>
      <c r="M63" s="45"/>
      <c r="N63" s="45"/>
      <c r="O63" s="45"/>
      <c r="P63" s="56">
        <f t="shared" si="10"/>
        <v>62137.836</v>
      </c>
      <c r="Q63" s="14"/>
    </row>
    <row r="64" spans="1:17" ht="123" customHeight="1">
      <c r="A64" s="35" t="s">
        <v>156</v>
      </c>
      <c r="B64" s="35"/>
      <c r="C64" s="69"/>
      <c r="D64" s="37" t="s">
        <v>37</v>
      </c>
      <c r="E64" s="48">
        <f>F64+I64</f>
        <v>4340.8</v>
      </c>
      <c r="F64" s="48">
        <f>F65+F66</f>
        <v>4340.8</v>
      </c>
      <c r="G64" s="45"/>
      <c r="H64" s="42"/>
      <c r="I64" s="45"/>
      <c r="J64" s="45"/>
      <c r="K64" s="45"/>
      <c r="L64" s="45"/>
      <c r="M64" s="45"/>
      <c r="N64" s="45"/>
      <c r="O64" s="45"/>
      <c r="P64" s="56">
        <f t="shared" si="10"/>
        <v>4340.8</v>
      </c>
      <c r="Q64" s="14"/>
    </row>
    <row r="65" spans="1:17" ht="89.25" customHeight="1">
      <c r="A65" s="35" t="s">
        <v>158</v>
      </c>
      <c r="B65" s="35" t="s">
        <v>80</v>
      </c>
      <c r="C65" s="36" t="s">
        <v>66</v>
      </c>
      <c r="D65" s="38" t="s">
        <v>157</v>
      </c>
      <c r="E65" s="66">
        <f t="shared" si="11"/>
        <v>634.6</v>
      </c>
      <c r="F65" s="45">
        <v>634.6</v>
      </c>
      <c r="G65" s="45"/>
      <c r="H65" s="42"/>
      <c r="I65" s="45"/>
      <c r="J65" s="45"/>
      <c r="K65" s="45"/>
      <c r="L65" s="45"/>
      <c r="M65" s="45"/>
      <c r="N65" s="45"/>
      <c r="O65" s="66"/>
      <c r="P65" s="114">
        <f t="shared" si="10"/>
        <v>634.6</v>
      </c>
      <c r="Q65" s="14"/>
    </row>
    <row r="66" spans="1:17" ht="122.25" customHeight="1">
      <c r="A66" s="35" t="s">
        <v>159</v>
      </c>
      <c r="B66" s="35" t="s">
        <v>81</v>
      </c>
      <c r="C66" s="36" t="s">
        <v>68</v>
      </c>
      <c r="D66" s="37" t="s">
        <v>31</v>
      </c>
      <c r="E66" s="45">
        <f t="shared" si="11"/>
        <v>3706.2</v>
      </c>
      <c r="F66" s="45">
        <v>3706.2</v>
      </c>
      <c r="G66" s="45"/>
      <c r="H66" s="45"/>
      <c r="I66" s="45"/>
      <c r="J66" s="45"/>
      <c r="K66" s="45"/>
      <c r="L66" s="45"/>
      <c r="M66" s="45"/>
      <c r="N66" s="45"/>
      <c r="O66" s="45"/>
      <c r="P66" s="56">
        <f aca="true" t="shared" si="12" ref="P66:P117">J66+E66</f>
        <v>3706.2</v>
      </c>
      <c r="Q66" s="14"/>
    </row>
    <row r="67" spans="1:16" ht="132" customHeight="1">
      <c r="A67" s="35" t="s">
        <v>160</v>
      </c>
      <c r="B67" s="61"/>
      <c r="C67" s="82"/>
      <c r="D67" s="37" t="s">
        <v>269</v>
      </c>
      <c r="E67" s="48">
        <f>F67+I67</f>
        <v>76311.7</v>
      </c>
      <c r="F67" s="48">
        <f>F68+F69+F70+F71+F72+F73+F74</f>
        <v>76311.7</v>
      </c>
      <c r="G67" s="45"/>
      <c r="H67" s="45"/>
      <c r="I67" s="45"/>
      <c r="J67" s="45"/>
      <c r="K67" s="45"/>
      <c r="L67" s="45"/>
      <c r="M67" s="45"/>
      <c r="N67" s="45"/>
      <c r="O67" s="45"/>
      <c r="P67" s="48">
        <f t="shared" si="12"/>
        <v>76311.7</v>
      </c>
    </row>
    <row r="68" spans="1:16" ht="60.75" customHeight="1">
      <c r="A68" s="35" t="s">
        <v>161</v>
      </c>
      <c r="B68" s="35" t="s">
        <v>82</v>
      </c>
      <c r="C68" s="36" t="s">
        <v>59</v>
      </c>
      <c r="D68" s="37" t="s">
        <v>23</v>
      </c>
      <c r="E68" s="45">
        <f t="shared" si="11"/>
        <v>478.8</v>
      </c>
      <c r="F68" s="45">
        <v>478.8</v>
      </c>
      <c r="G68" s="45"/>
      <c r="H68" s="45"/>
      <c r="I68" s="45"/>
      <c r="J68" s="45"/>
      <c r="K68" s="45"/>
      <c r="L68" s="45"/>
      <c r="M68" s="45"/>
      <c r="N68" s="45"/>
      <c r="O68" s="45"/>
      <c r="P68" s="48">
        <f t="shared" si="12"/>
        <v>478.8</v>
      </c>
    </row>
    <row r="69" spans="1:16" ht="70.5" customHeight="1">
      <c r="A69" s="35" t="s">
        <v>162</v>
      </c>
      <c r="B69" s="35" t="s">
        <v>83</v>
      </c>
      <c r="C69" s="36" t="s">
        <v>59</v>
      </c>
      <c r="D69" s="37" t="s">
        <v>28</v>
      </c>
      <c r="E69" s="45">
        <f>F69+I74</f>
        <v>90.4</v>
      </c>
      <c r="F69" s="45">
        <v>90.4</v>
      </c>
      <c r="G69" s="45"/>
      <c r="H69" s="45"/>
      <c r="I69" s="45"/>
      <c r="J69" s="45"/>
      <c r="K69" s="45"/>
      <c r="L69" s="45"/>
      <c r="M69" s="45"/>
      <c r="N69" s="45"/>
      <c r="O69" s="45"/>
      <c r="P69" s="48">
        <f t="shared" si="12"/>
        <v>90.4</v>
      </c>
    </row>
    <row r="70" spans="1:16" ht="34.5" customHeight="1">
      <c r="A70" s="35" t="s">
        <v>163</v>
      </c>
      <c r="B70" s="35" t="s">
        <v>84</v>
      </c>
      <c r="C70" s="36" t="s">
        <v>59</v>
      </c>
      <c r="D70" s="37" t="s">
        <v>24</v>
      </c>
      <c r="E70" s="45">
        <f t="shared" si="11"/>
        <v>26512.1</v>
      </c>
      <c r="F70" s="45">
        <v>26512.1</v>
      </c>
      <c r="G70" s="45"/>
      <c r="H70" s="45"/>
      <c r="I70" s="45"/>
      <c r="J70" s="45"/>
      <c r="K70" s="45"/>
      <c r="L70" s="45"/>
      <c r="M70" s="45"/>
      <c r="N70" s="45"/>
      <c r="O70" s="45"/>
      <c r="P70" s="48">
        <f t="shared" si="12"/>
        <v>26512.1</v>
      </c>
    </row>
    <row r="71" spans="1:16" ht="63.75" customHeight="1">
      <c r="A71" s="35" t="s">
        <v>164</v>
      </c>
      <c r="B71" s="35" t="s">
        <v>85</v>
      </c>
      <c r="C71" s="36" t="s">
        <v>59</v>
      </c>
      <c r="D71" s="85" t="s">
        <v>25</v>
      </c>
      <c r="E71" s="45">
        <f t="shared" si="11"/>
        <v>4308.8</v>
      </c>
      <c r="F71" s="45">
        <v>4308.8</v>
      </c>
      <c r="G71" s="45"/>
      <c r="H71" s="45"/>
      <c r="I71" s="45"/>
      <c r="J71" s="45"/>
      <c r="K71" s="45"/>
      <c r="L71" s="45"/>
      <c r="M71" s="45"/>
      <c r="N71" s="45"/>
      <c r="O71" s="45"/>
      <c r="P71" s="48">
        <f t="shared" si="12"/>
        <v>4308.8</v>
      </c>
    </row>
    <row r="72" spans="1:16" ht="58.5" customHeight="1">
      <c r="A72" s="35" t="s">
        <v>165</v>
      </c>
      <c r="B72" s="35" t="s">
        <v>86</v>
      </c>
      <c r="C72" s="36" t="s">
        <v>59</v>
      </c>
      <c r="D72" s="37" t="s">
        <v>26</v>
      </c>
      <c r="E72" s="45">
        <f t="shared" si="11"/>
        <v>14543.3</v>
      </c>
      <c r="F72" s="45">
        <v>14543.3</v>
      </c>
      <c r="G72" s="45"/>
      <c r="H72" s="45"/>
      <c r="I72" s="45"/>
      <c r="J72" s="45"/>
      <c r="K72" s="45"/>
      <c r="L72" s="45"/>
      <c r="M72" s="45"/>
      <c r="N72" s="45"/>
      <c r="O72" s="45"/>
      <c r="P72" s="48">
        <f t="shared" si="12"/>
        <v>14543.3</v>
      </c>
    </row>
    <row r="73" spans="1:16" ht="74.25" customHeight="1">
      <c r="A73" s="35" t="s">
        <v>166</v>
      </c>
      <c r="B73" s="35" t="s">
        <v>87</v>
      </c>
      <c r="C73" s="36" t="s">
        <v>59</v>
      </c>
      <c r="D73" s="37" t="s">
        <v>27</v>
      </c>
      <c r="E73" s="45">
        <f t="shared" si="11"/>
        <v>469.8</v>
      </c>
      <c r="F73" s="45">
        <v>469.8</v>
      </c>
      <c r="G73" s="45"/>
      <c r="H73" s="45"/>
      <c r="I73" s="45"/>
      <c r="J73" s="45"/>
      <c r="K73" s="45"/>
      <c r="L73" s="45"/>
      <c r="M73" s="45"/>
      <c r="N73" s="45"/>
      <c r="O73" s="45"/>
      <c r="P73" s="48">
        <f t="shared" si="12"/>
        <v>469.8</v>
      </c>
    </row>
    <row r="74" spans="1:16" ht="59.25" customHeight="1">
      <c r="A74" s="35" t="s">
        <v>167</v>
      </c>
      <c r="B74" s="35" t="s">
        <v>88</v>
      </c>
      <c r="C74" s="36" t="s">
        <v>59</v>
      </c>
      <c r="D74" s="37" t="s">
        <v>29</v>
      </c>
      <c r="E74" s="45">
        <f aca="true" t="shared" si="13" ref="E74:E80">F74</f>
        <v>29908.5</v>
      </c>
      <c r="F74" s="45">
        <v>29908.5</v>
      </c>
      <c r="G74" s="45"/>
      <c r="H74" s="45"/>
      <c r="I74" s="45"/>
      <c r="J74" s="45"/>
      <c r="K74" s="45"/>
      <c r="L74" s="45"/>
      <c r="M74" s="45"/>
      <c r="N74" s="45"/>
      <c r="O74" s="45"/>
      <c r="P74" s="48">
        <f t="shared" si="12"/>
        <v>29908.5</v>
      </c>
    </row>
    <row r="75" spans="1:16" ht="321" customHeight="1">
      <c r="A75" s="35" t="s">
        <v>168</v>
      </c>
      <c r="B75" s="35" t="s">
        <v>89</v>
      </c>
      <c r="C75" s="36"/>
      <c r="D75" s="38" t="s">
        <v>270</v>
      </c>
      <c r="E75" s="48">
        <f t="shared" si="13"/>
        <v>14019</v>
      </c>
      <c r="F75" s="48">
        <f>F76+F77+F78+F79+F80</f>
        <v>14019</v>
      </c>
      <c r="G75" s="45"/>
      <c r="H75" s="45"/>
      <c r="I75" s="45"/>
      <c r="J75" s="45"/>
      <c r="K75" s="45"/>
      <c r="L75" s="45"/>
      <c r="M75" s="45"/>
      <c r="N75" s="45"/>
      <c r="O75" s="45"/>
      <c r="P75" s="48">
        <f t="shared" si="12"/>
        <v>14019</v>
      </c>
    </row>
    <row r="76" spans="1:16" ht="97.5" customHeight="1">
      <c r="A76" s="35" t="s">
        <v>279</v>
      </c>
      <c r="B76" s="35" t="s">
        <v>278</v>
      </c>
      <c r="C76" s="36" t="s">
        <v>69</v>
      </c>
      <c r="D76" s="38" t="s">
        <v>277</v>
      </c>
      <c r="E76" s="45">
        <f t="shared" si="13"/>
        <v>10650</v>
      </c>
      <c r="F76" s="45">
        <v>10650</v>
      </c>
      <c r="G76" s="45"/>
      <c r="H76" s="45"/>
      <c r="I76" s="45"/>
      <c r="J76" s="45"/>
      <c r="K76" s="45"/>
      <c r="L76" s="45"/>
      <c r="M76" s="45"/>
      <c r="N76" s="45"/>
      <c r="O76" s="45"/>
      <c r="P76" s="48">
        <f t="shared" si="12"/>
        <v>10650</v>
      </c>
    </row>
    <row r="77" spans="1:16" ht="127.5" customHeight="1">
      <c r="A77" s="35" t="s">
        <v>280</v>
      </c>
      <c r="B77" s="35" t="s">
        <v>281</v>
      </c>
      <c r="C77" s="36" t="s">
        <v>69</v>
      </c>
      <c r="D77" s="38" t="s">
        <v>282</v>
      </c>
      <c r="E77" s="45">
        <f t="shared" si="13"/>
        <v>2195.1</v>
      </c>
      <c r="F77" s="45">
        <v>2195.1</v>
      </c>
      <c r="G77" s="45"/>
      <c r="H77" s="45"/>
      <c r="I77" s="45"/>
      <c r="J77" s="45"/>
      <c r="K77" s="45"/>
      <c r="L77" s="45"/>
      <c r="M77" s="45"/>
      <c r="N77" s="45"/>
      <c r="O77" s="45"/>
      <c r="P77" s="48">
        <f t="shared" si="12"/>
        <v>2195.1</v>
      </c>
    </row>
    <row r="78" spans="1:16" ht="94.5" customHeight="1">
      <c r="A78" s="35" t="s">
        <v>283</v>
      </c>
      <c r="B78" s="35" t="s">
        <v>285</v>
      </c>
      <c r="C78" s="36" t="s">
        <v>69</v>
      </c>
      <c r="D78" s="38" t="s">
        <v>284</v>
      </c>
      <c r="E78" s="45">
        <f t="shared" si="13"/>
        <v>930.4</v>
      </c>
      <c r="F78" s="45">
        <v>930.4</v>
      </c>
      <c r="G78" s="45"/>
      <c r="H78" s="45"/>
      <c r="I78" s="45"/>
      <c r="J78" s="45"/>
      <c r="K78" s="45"/>
      <c r="L78" s="45"/>
      <c r="M78" s="45"/>
      <c r="N78" s="45"/>
      <c r="O78" s="45"/>
      <c r="P78" s="48">
        <f t="shared" si="12"/>
        <v>930.4</v>
      </c>
    </row>
    <row r="79" spans="1:16" ht="121.5" customHeight="1">
      <c r="A79" s="35" t="s">
        <v>288</v>
      </c>
      <c r="B79" s="35" t="s">
        <v>289</v>
      </c>
      <c r="C79" s="36" t="s">
        <v>69</v>
      </c>
      <c r="D79" s="73" t="s">
        <v>286</v>
      </c>
      <c r="E79" s="45">
        <f t="shared" si="13"/>
        <v>221.5</v>
      </c>
      <c r="F79" s="45">
        <v>221.5</v>
      </c>
      <c r="G79" s="45"/>
      <c r="H79" s="45"/>
      <c r="I79" s="45"/>
      <c r="J79" s="45"/>
      <c r="K79" s="45"/>
      <c r="L79" s="45"/>
      <c r="M79" s="45"/>
      <c r="N79" s="45"/>
      <c r="O79" s="45"/>
      <c r="P79" s="48">
        <f t="shared" si="12"/>
        <v>221.5</v>
      </c>
    </row>
    <row r="80" spans="1:16" ht="142.5" customHeight="1">
      <c r="A80" s="35" t="s">
        <v>290</v>
      </c>
      <c r="B80" s="35" t="s">
        <v>291</v>
      </c>
      <c r="C80" s="36" t="s">
        <v>69</v>
      </c>
      <c r="D80" s="73" t="s">
        <v>287</v>
      </c>
      <c r="E80" s="45">
        <f t="shared" si="13"/>
        <v>22</v>
      </c>
      <c r="F80" s="45">
        <v>22</v>
      </c>
      <c r="G80" s="45"/>
      <c r="H80" s="45"/>
      <c r="I80" s="45"/>
      <c r="J80" s="45"/>
      <c r="K80" s="45"/>
      <c r="L80" s="45"/>
      <c r="M80" s="45"/>
      <c r="N80" s="45"/>
      <c r="O80" s="45"/>
      <c r="P80" s="48">
        <f t="shared" si="12"/>
        <v>22</v>
      </c>
    </row>
    <row r="81" spans="1:16" ht="90" customHeight="1">
      <c r="A81" s="35" t="s">
        <v>169</v>
      </c>
      <c r="B81" s="35" t="s">
        <v>90</v>
      </c>
      <c r="C81" s="36" t="s">
        <v>67</v>
      </c>
      <c r="D81" s="37" t="s">
        <v>22</v>
      </c>
      <c r="E81" s="45">
        <f t="shared" si="11"/>
        <v>94.8</v>
      </c>
      <c r="F81" s="45">
        <v>94.8</v>
      </c>
      <c r="G81" s="45"/>
      <c r="H81" s="42"/>
      <c r="I81" s="45"/>
      <c r="J81" s="45"/>
      <c r="K81" s="45"/>
      <c r="L81" s="45"/>
      <c r="M81" s="45"/>
      <c r="N81" s="45"/>
      <c r="O81" s="45"/>
      <c r="P81" s="48">
        <f t="shared" si="12"/>
        <v>94.8</v>
      </c>
    </row>
    <row r="82" spans="1:16" ht="99.75" customHeight="1">
      <c r="A82" s="35" t="s">
        <v>170</v>
      </c>
      <c r="B82" s="35" t="s">
        <v>91</v>
      </c>
      <c r="C82" s="36" t="s">
        <v>66</v>
      </c>
      <c r="D82" s="37" t="s">
        <v>271</v>
      </c>
      <c r="E82" s="45">
        <f t="shared" si="11"/>
        <v>34.6</v>
      </c>
      <c r="F82" s="45">
        <v>34.6</v>
      </c>
      <c r="G82" s="45"/>
      <c r="H82" s="45"/>
      <c r="I82" s="45"/>
      <c r="J82" s="45"/>
      <c r="K82" s="45"/>
      <c r="L82" s="45"/>
      <c r="M82" s="45"/>
      <c r="N82" s="45"/>
      <c r="O82" s="45"/>
      <c r="P82" s="48">
        <f t="shared" si="12"/>
        <v>34.6</v>
      </c>
    </row>
    <row r="83" spans="1:16" ht="129.75" customHeight="1">
      <c r="A83" s="35" t="s">
        <v>172</v>
      </c>
      <c r="B83" s="35" t="s">
        <v>173</v>
      </c>
      <c r="C83" s="82"/>
      <c r="D83" s="38" t="s">
        <v>171</v>
      </c>
      <c r="E83" s="45">
        <f t="shared" si="11"/>
        <v>7649.200000000001</v>
      </c>
      <c r="F83" s="45">
        <f>F84+F85</f>
        <v>7649.200000000001</v>
      </c>
      <c r="G83" s="45">
        <f aca="true" t="shared" si="14" ref="G83:N83">G84+G85</f>
        <v>5480.6</v>
      </c>
      <c r="H83" s="45">
        <f t="shared" si="14"/>
        <v>273.4</v>
      </c>
      <c r="I83" s="45">
        <f t="shared" si="14"/>
        <v>0</v>
      </c>
      <c r="J83" s="45">
        <f t="shared" si="14"/>
        <v>262.001</v>
      </c>
      <c r="K83" s="45">
        <f t="shared" si="14"/>
        <v>262.001</v>
      </c>
      <c r="L83" s="45">
        <f t="shared" si="14"/>
        <v>28.1</v>
      </c>
      <c r="M83" s="45">
        <f t="shared" si="14"/>
        <v>0</v>
      </c>
      <c r="N83" s="45">
        <f t="shared" si="14"/>
        <v>0</v>
      </c>
      <c r="O83" s="45"/>
      <c r="P83" s="48">
        <f t="shared" si="12"/>
        <v>7911.201000000001</v>
      </c>
    </row>
    <row r="84" spans="1:16" ht="129.75" customHeight="1">
      <c r="A84" s="35" t="s">
        <v>227</v>
      </c>
      <c r="B84" s="35" t="s">
        <v>178</v>
      </c>
      <c r="C84" s="36" t="s">
        <v>70</v>
      </c>
      <c r="D84" s="38" t="s">
        <v>179</v>
      </c>
      <c r="E84" s="45">
        <f t="shared" si="11"/>
        <v>7065.6</v>
      </c>
      <c r="F84" s="45">
        <f>7065.6</f>
        <v>7065.6</v>
      </c>
      <c r="G84" s="45">
        <v>5103.5</v>
      </c>
      <c r="H84" s="45">
        <v>252.4</v>
      </c>
      <c r="I84" s="45"/>
      <c r="J84" s="45">
        <f>K84+N84</f>
        <v>262.001</v>
      </c>
      <c r="K84" s="45">
        <v>262.001</v>
      </c>
      <c r="L84" s="86">
        <v>28.1</v>
      </c>
      <c r="M84" s="45"/>
      <c r="N84" s="45">
        <f>O84</f>
        <v>0</v>
      </c>
      <c r="O84" s="45"/>
      <c r="P84" s="48">
        <f>J84+E84</f>
        <v>7327.601000000001</v>
      </c>
    </row>
    <row r="85" spans="1:16" ht="71.25" customHeight="1">
      <c r="A85" s="35" t="s">
        <v>175</v>
      </c>
      <c r="B85" s="35" t="s">
        <v>92</v>
      </c>
      <c r="C85" s="36" t="s">
        <v>69</v>
      </c>
      <c r="D85" s="38" t="s">
        <v>174</v>
      </c>
      <c r="E85" s="45">
        <f t="shared" si="11"/>
        <v>583.6</v>
      </c>
      <c r="F85" s="86">
        <f>583.6</f>
        <v>583.6</v>
      </c>
      <c r="G85" s="86">
        <f>356.6+20.5</f>
        <v>377.1</v>
      </c>
      <c r="H85" s="45">
        <v>21</v>
      </c>
      <c r="I85" s="45"/>
      <c r="J85" s="45"/>
      <c r="K85" s="45"/>
      <c r="L85" s="45"/>
      <c r="M85" s="45"/>
      <c r="N85" s="45"/>
      <c r="O85" s="45"/>
      <c r="P85" s="48">
        <f t="shared" si="12"/>
        <v>583.6</v>
      </c>
    </row>
    <row r="86" spans="1:16" ht="79.5" customHeight="1">
      <c r="A86" s="35" t="s">
        <v>177</v>
      </c>
      <c r="B86" s="35" t="s">
        <v>176</v>
      </c>
      <c r="C86" s="82"/>
      <c r="D86" s="38" t="s">
        <v>35</v>
      </c>
      <c r="E86" s="45">
        <f t="shared" si="11"/>
        <v>272.88</v>
      </c>
      <c r="F86" s="86">
        <f>F87</f>
        <v>272.88</v>
      </c>
      <c r="G86" s="86">
        <f aca="true" t="shared" si="15" ref="G86:N86">G87</f>
        <v>226.8</v>
      </c>
      <c r="H86" s="86">
        <f t="shared" si="15"/>
        <v>3.1799999999999997</v>
      </c>
      <c r="I86" s="86">
        <f t="shared" si="15"/>
        <v>0</v>
      </c>
      <c r="J86" s="86">
        <f t="shared" si="15"/>
        <v>0</v>
      </c>
      <c r="K86" s="86">
        <f t="shared" si="15"/>
        <v>0</v>
      </c>
      <c r="L86" s="86">
        <f t="shared" si="15"/>
        <v>0</v>
      </c>
      <c r="M86" s="86">
        <f t="shared" si="15"/>
        <v>0</v>
      </c>
      <c r="N86" s="86">
        <f t="shared" si="15"/>
        <v>0</v>
      </c>
      <c r="O86" s="86"/>
      <c r="P86" s="48">
        <f t="shared" si="12"/>
        <v>272.88</v>
      </c>
    </row>
    <row r="87" spans="1:16" ht="84" customHeight="1">
      <c r="A87" s="35" t="s">
        <v>181</v>
      </c>
      <c r="B87" s="35" t="s">
        <v>180</v>
      </c>
      <c r="C87" s="36" t="s">
        <v>59</v>
      </c>
      <c r="D87" s="38" t="s">
        <v>182</v>
      </c>
      <c r="E87" s="45">
        <f t="shared" si="11"/>
        <v>272.88</v>
      </c>
      <c r="F87" s="47">
        <f>272.85+0.03</f>
        <v>272.88</v>
      </c>
      <c r="G87" s="47">
        <v>226.8</v>
      </c>
      <c r="H87" s="47">
        <f>3.15+0.03</f>
        <v>3.1799999999999997</v>
      </c>
      <c r="I87" s="47"/>
      <c r="J87" s="47"/>
      <c r="K87" s="47"/>
      <c r="L87" s="47"/>
      <c r="M87" s="47"/>
      <c r="N87" s="47"/>
      <c r="O87" s="47"/>
      <c r="P87" s="48">
        <f t="shared" si="12"/>
        <v>272.88</v>
      </c>
    </row>
    <row r="88" spans="1:16" ht="189" customHeight="1">
      <c r="A88" s="35" t="s">
        <v>184</v>
      </c>
      <c r="B88" s="35" t="s">
        <v>183</v>
      </c>
      <c r="C88" s="80" t="s">
        <v>69</v>
      </c>
      <c r="D88" s="87" t="s">
        <v>272</v>
      </c>
      <c r="E88" s="45">
        <f t="shared" si="11"/>
        <v>248.3</v>
      </c>
      <c r="F88" s="45">
        <v>248.3</v>
      </c>
      <c r="G88" s="45"/>
      <c r="H88" s="45"/>
      <c r="I88" s="45"/>
      <c r="J88" s="45"/>
      <c r="K88" s="45"/>
      <c r="L88" s="45"/>
      <c r="M88" s="45"/>
      <c r="N88" s="45"/>
      <c r="O88" s="45"/>
      <c r="P88" s="48">
        <f t="shared" si="12"/>
        <v>248.3</v>
      </c>
    </row>
    <row r="89" spans="1:16" ht="57" customHeight="1">
      <c r="A89" s="35" t="s">
        <v>186</v>
      </c>
      <c r="B89" s="35" t="s">
        <v>185</v>
      </c>
      <c r="C89" s="80"/>
      <c r="D89" s="38" t="s">
        <v>187</v>
      </c>
      <c r="E89" s="45">
        <f>F89</f>
        <v>14.1</v>
      </c>
      <c r="F89" s="45">
        <f>F90</f>
        <v>14.1</v>
      </c>
      <c r="G89" s="45"/>
      <c r="H89" s="45"/>
      <c r="I89" s="45"/>
      <c r="J89" s="45"/>
      <c r="K89" s="45"/>
      <c r="L89" s="45"/>
      <c r="M89" s="45"/>
      <c r="N89" s="45"/>
      <c r="O89" s="45"/>
      <c r="P89" s="48">
        <f t="shared" si="12"/>
        <v>14.1</v>
      </c>
    </row>
    <row r="90" spans="1:16" ht="120" customHeight="1">
      <c r="A90" s="35" t="s">
        <v>190</v>
      </c>
      <c r="B90" s="35" t="s">
        <v>189</v>
      </c>
      <c r="C90" s="36" t="s">
        <v>69</v>
      </c>
      <c r="D90" s="38" t="s">
        <v>188</v>
      </c>
      <c r="E90" s="45">
        <f t="shared" si="11"/>
        <v>14.1</v>
      </c>
      <c r="F90" s="45">
        <v>14.1</v>
      </c>
      <c r="G90" s="45"/>
      <c r="H90" s="45"/>
      <c r="I90" s="45"/>
      <c r="J90" s="45"/>
      <c r="K90" s="45"/>
      <c r="L90" s="45"/>
      <c r="M90" s="45"/>
      <c r="N90" s="45"/>
      <c r="O90" s="45"/>
      <c r="P90" s="48">
        <f t="shared" si="12"/>
        <v>14.1</v>
      </c>
    </row>
    <row r="91" spans="1:16" ht="79.5" customHeight="1">
      <c r="A91" s="35" t="s">
        <v>193</v>
      </c>
      <c r="B91" s="35" t="s">
        <v>192</v>
      </c>
      <c r="C91" s="36" t="s">
        <v>69</v>
      </c>
      <c r="D91" s="38" t="s">
        <v>191</v>
      </c>
      <c r="E91" s="45">
        <f t="shared" si="11"/>
        <v>0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8">
        <f t="shared" si="12"/>
        <v>0</v>
      </c>
    </row>
    <row r="92" spans="1:16" ht="75.75" customHeight="1">
      <c r="A92" s="35" t="s">
        <v>196</v>
      </c>
      <c r="B92" s="35" t="s">
        <v>194</v>
      </c>
      <c r="C92" s="69"/>
      <c r="D92" s="37" t="s">
        <v>36</v>
      </c>
      <c r="E92" s="48">
        <f t="shared" si="11"/>
        <v>397</v>
      </c>
      <c r="F92" s="48">
        <f>F93+F94</f>
        <v>397</v>
      </c>
      <c r="G92" s="45"/>
      <c r="H92" s="45"/>
      <c r="I92" s="45"/>
      <c r="J92" s="45"/>
      <c r="K92" s="45"/>
      <c r="L92" s="45"/>
      <c r="M92" s="45"/>
      <c r="N92" s="45"/>
      <c r="O92" s="45"/>
      <c r="P92" s="48">
        <f t="shared" si="12"/>
        <v>397</v>
      </c>
    </row>
    <row r="93" spans="1:16" ht="72" customHeight="1">
      <c r="A93" s="35" t="s">
        <v>197</v>
      </c>
      <c r="B93" s="35" t="s">
        <v>195</v>
      </c>
      <c r="C93" s="36" t="s">
        <v>66</v>
      </c>
      <c r="D93" s="64" t="s">
        <v>13</v>
      </c>
      <c r="E93" s="45">
        <f t="shared" si="11"/>
        <v>312.8</v>
      </c>
      <c r="F93" s="45">
        <f>158.4+26.4+30+72+26</f>
        <v>312.8</v>
      </c>
      <c r="G93" s="45"/>
      <c r="H93" s="45"/>
      <c r="I93" s="45"/>
      <c r="J93" s="45"/>
      <c r="K93" s="45"/>
      <c r="L93" s="45"/>
      <c r="M93" s="45"/>
      <c r="N93" s="45"/>
      <c r="O93" s="45"/>
      <c r="P93" s="48">
        <f t="shared" si="12"/>
        <v>312.8</v>
      </c>
    </row>
    <row r="94" spans="1:16" ht="99.75" customHeight="1">
      <c r="A94" s="35" t="s">
        <v>199</v>
      </c>
      <c r="B94" s="35" t="s">
        <v>198</v>
      </c>
      <c r="C94" s="36" t="s">
        <v>66</v>
      </c>
      <c r="D94" s="37" t="s">
        <v>273</v>
      </c>
      <c r="E94" s="45">
        <f t="shared" si="11"/>
        <v>84.2</v>
      </c>
      <c r="F94" s="45">
        <v>84.2</v>
      </c>
      <c r="G94" s="45"/>
      <c r="H94" s="45"/>
      <c r="I94" s="45"/>
      <c r="J94" s="45"/>
      <c r="K94" s="45"/>
      <c r="L94" s="45"/>
      <c r="M94" s="45"/>
      <c r="N94" s="45"/>
      <c r="O94" s="45"/>
      <c r="P94" s="48">
        <f t="shared" si="12"/>
        <v>84.2</v>
      </c>
    </row>
    <row r="95" spans="1:16" ht="40.5" customHeight="1">
      <c r="A95" s="35" t="s">
        <v>201</v>
      </c>
      <c r="B95" s="35" t="s">
        <v>200</v>
      </c>
      <c r="C95" s="62"/>
      <c r="D95" s="73" t="s">
        <v>202</v>
      </c>
      <c r="E95" s="45">
        <f t="shared" si="11"/>
        <v>52.94</v>
      </c>
      <c r="F95" s="45">
        <f>F96</f>
        <v>52.94</v>
      </c>
      <c r="G95" s="45"/>
      <c r="H95" s="45"/>
      <c r="I95" s="45"/>
      <c r="J95" s="45"/>
      <c r="K95" s="45"/>
      <c r="L95" s="45"/>
      <c r="M95" s="45"/>
      <c r="N95" s="45"/>
      <c r="O95" s="45"/>
      <c r="P95" s="48">
        <f t="shared" si="12"/>
        <v>52.94</v>
      </c>
    </row>
    <row r="96" spans="1:16" ht="81.75" customHeight="1">
      <c r="A96" s="35" t="s">
        <v>205</v>
      </c>
      <c r="B96" s="35" t="s">
        <v>204</v>
      </c>
      <c r="C96" s="36" t="s">
        <v>71</v>
      </c>
      <c r="D96" s="38" t="s">
        <v>203</v>
      </c>
      <c r="E96" s="45">
        <f t="shared" si="11"/>
        <v>52.94</v>
      </c>
      <c r="F96" s="45">
        <f>2.04+10.9+40</f>
        <v>52.94</v>
      </c>
      <c r="G96" s="45"/>
      <c r="H96" s="45"/>
      <c r="I96" s="45"/>
      <c r="J96" s="45"/>
      <c r="K96" s="45"/>
      <c r="L96" s="45"/>
      <c r="M96" s="45"/>
      <c r="N96" s="45"/>
      <c r="O96" s="45"/>
      <c r="P96" s="48">
        <f t="shared" si="12"/>
        <v>52.94</v>
      </c>
    </row>
    <row r="97" spans="1:16" ht="381.75" customHeight="1">
      <c r="A97" s="35" t="s">
        <v>267</v>
      </c>
      <c r="B97" s="35" t="s">
        <v>128</v>
      </c>
      <c r="C97" s="36" t="s">
        <v>59</v>
      </c>
      <c r="D97" s="88" t="s">
        <v>129</v>
      </c>
      <c r="E97" s="45">
        <f>F97+I46</f>
        <v>700.9</v>
      </c>
      <c r="F97" s="45">
        <v>700.9</v>
      </c>
      <c r="G97" s="45"/>
      <c r="H97" s="45"/>
      <c r="I97" s="45"/>
      <c r="J97" s="45"/>
      <c r="K97" s="45"/>
      <c r="L97" s="45"/>
      <c r="M97" s="45"/>
      <c r="N97" s="45"/>
      <c r="O97" s="45"/>
      <c r="P97" s="48">
        <f t="shared" si="12"/>
        <v>700.9</v>
      </c>
    </row>
    <row r="98" spans="1:16" ht="159.75" customHeight="1">
      <c r="A98" s="35" t="s">
        <v>266</v>
      </c>
      <c r="B98" s="35" t="s">
        <v>235</v>
      </c>
      <c r="C98" s="36"/>
      <c r="D98" s="38" t="s">
        <v>236</v>
      </c>
      <c r="E98" s="48">
        <f>F98</f>
        <v>116</v>
      </c>
      <c r="F98" s="48">
        <f>F99+F100</f>
        <v>116</v>
      </c>
      <c r="G98" s="45"/>
      <c r="H98" s="45"/>
      <c r="I98" s="45"/>
      <c r="J98" s="45"/>
      <c r="K98" s="45"/>
      <c r="L98" s="45"/>
      <c r="M98" s="45"/>
      <c r="N98" s="45"/>
      <c r="O98" s="45"/>
      <c r="P98" s="48">
        <f t="shared" si="12"/>
        <v>116</v>
      </c>
    </row>
    <row r="99" spans="1:16" ht="83.25" customHeight="1">
      <c r="A99" s="35" t="s">
        <v>265</v>
      </c>
      <c r="B99" s="35" t="s">
        <v>233</v>
      </c>
      <c r="C99" s="36" t="s">
        <v>67</v>
      </c>
      <c r="D99" s="37" t="s">
        <v>231</v>
      </c>
      <c r="E99" s="45">
        <f>F99</f>
        <v>96</v>
      </c>
      <c r="F99" s="45">
        <v>96</v>
      </c>
      <c r="G99" s="45"/>
      <c r="H99" s="45"/>
      <c r="I99" s="45"/>
      <c r="J99" s="45"/>
      <c r="K99" s="45"/>
      <c r="L99" s="45"/>
      <c r="M99" s="45"/>
      <c r="N99" s="45"/>
      <c r="O99" s="45"/>
      <c r="P99" s="48">
        <f t="shared" si="12"/>
        <v>96</v>
      </c>
    </row>
    <row r="100" spans="1:16" ht="101.25" customHeight="1">
      <c r="A100" s="35" t="s">
        <v>264</v>
      </c>
      <c r="B100" s="35" t="s">
        <v>234</v>
      </c>
      <c r="C100" s="36" t="s">
        <v>67</v>
      </c>
      <c r="D100" s="37" t="s">
        <v>232</v>
      </c>
      <c r="E100" s="45">
        <f>F100</f>
        <v>20</v>
      </c>
      <c r="F100" s="45">
        <v>20</v>
      </c>
      <c r="G100" s="45"/>
      <c r="H100" s="45"/>
      <c r="I100" s="45"/>
      <c r="J100" s="45"/>
      <c r="K100" s="45"/>
      <c r="L100" s="45"/>
      <c r="M100" s="45"/>
      <c r="N100" s="45"/>
      <c r="O100" s="45"/>
      <c r="P100" s="48">
        <f t="shared" si="12"/>
        <v>20</v>
      </c>
    </row>
    <row r="101" spans="1:16" s="7" customFormat="1" ht="24.75" customHeight="1">
      <c r="A101" s="61"/>
      <c r="B101" s="61"/>
      <c r="C101" s="82"/>
      <c r="D101" s="41" t="s">
        <v>6</v>
      </c>
      <c r="E101" s="48">
        <f>F101+I101</f>
        <v>173114.32</v>
      </c>
      <c r="F101" s="48">
        <f>F61+F64+F67+F81+F82+F83+F86+F88+F92+F95+F75+F89+F97+F98</f>
        <v>173114.32</v>
      </c>
      <c r="G101" s="48">
        <f>G61+G64+G67+G81+G82+G83+G86+G88+G92+G95+G75+G89+G97+G98</f>
        <v>5707.400000000001</v>
      </c>
      <c r="H101" s="68">
        <f aca="true" t="shared" si="16" ref="H101:O101">H61+H64+H67+H81+H82+H83+H86+H88+H92+H95+H75</f>
        <v>276.58</v>
      </c>
      <c r="I101" s="68">
        <f t="shared" si="16"/>
        <v>0</v>
      </c>
      <c r="J101" s="68">
        <f t="shared" si="16"/>
        <v>262.001</v>
      </c>
      <c r="K101" s="68">
        <f t="shared" si="16"/>
        <v>262.001</v>
      </c>
      <c r="L101" s="110">
        <f t="shared" si="16"/>
        <v>28.1</v>
      </c>
      <c r="M101" s="68">
        <f t="shared" si="16"/>
        <v>0</v>
      </c>
      <c r="N101" s="68">
        <f t="shared" si="16"/>
        <v>0</v>
      </c>
      <c r="O101" s="68">
        <f t="shared" si="16"/>
        <v>0</v>
      </c>
      <c r="P101" s="68">
        <f>E101+J101</f>
        <v>173376.321</v>
      </c>
    </row>
    <row r="102" spans="1:16" s="7" customFormat="1" ht="27.75">
      <c r="A102" s="61"/>
      <c r="B102" s="61"/>
      <c r="C102" s="82"/>
      <c r="D102" s="8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8"/>
    </row>
    <row r="103" spans="1:16" ht="27.75" customHeight="1">
      <c r="A103" s="35" t="s">
        <v>32</v>
      </c>
      <c r="B103" s="35"/>
      <c r="C103" s="69"/>
      <c r="D103" s="90" t="s">
        <v>263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8"/>
    </row>
    <row r="104" spans="1:16" ht="33" customHeight="1">
      <c r="A104" s="35" t="s">
        <v>33</v>
      </c>
      <c r="B104" s="35"/>
      <c r="C104" s="69"/>
      <c r="D104" s="90" t="s">
        <v>263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8"/>
    </row>
    <row r="105" spans="1:16" ht="31.5" customHeight="1">
      <c r="A105" s="35" t="s">
        <v>209</v>
      </c>
      <c r="B105" s="35" t="s">
        <v>210</v>
      </c>
      <c r="C105" s="84"/>
      <c r="D105" s="41" t="s">
        <v>8</v>
      </c>
      <c r="E105" s="48">
        <f>I105+F105</f>
        <v>3499.05</v>
      </c>
      <c r="F105" s="48">
        <f>F106+F107+F109+F108</f>
        <v>3499.05</v>
      </c>
      <c r="G105" s="48">
        <f aca="true" t="shared" si="17" ref="G105:O105">G106+G107+G109+G108</f>
        <v>2531</v>
      </c>
      <c r="H105" s="48">
        <f t="shared" si="17"/>
        <v>300.40000000000003</v>
      </c>
      <c r="I105" s="48">
        <f t="shared" si="17"/>
        <v>0</v>
      </c>
      <c r="J105" s="48">
        <f t="shared" si="17"/>
        <v>40.4</v>
      </c>
      <c r="K105" s="48">
        <f t="shared" si="17"/>
        <v>20.4</v>
      </c>
      <c r="L105" s="48">
        <f t="shared" si="17"/>
        <v>0</v>
      </c>
      <c r="M105" s="48">
        <f t="shared" si="17"/>
        <v>0</v>
      </c>
      <c r="N105" s="48">
        <f t="shared" si="17"/>
        <v>20</v>
      </c>
      <c r="O105" s="48">
        <f t="shared" si="17"/>
        <v>20</v>
      </c>
      <c r="P105" s="48">
        <f>J105+E105</f>
        <v>3539.4500000000003</v>
      </c>
    </row>
    <row r="106" spans="1:16" ht="51.75" customHeight="1">
      <c r="A106" s="35" t="s">
        <v>208</v>
      </c>
      <c r="B106" s="35" t="s">
        <v>207</v>
      </c>
      <c r="C106" s="36" t="s">
        <v>72</v>
      </c>
      <c r="D106" s="38" t="s">
        <v>206</v>
      </c>
      <c r="E106" s="45">
        <f aca="true" t="shared" si="18" ref="E106:E112">I106+F106</f>
        <v>2283.7</v>
      </c>
      <c r="F106" s="86">
        <f>2749.48-445.78-20</f>
        <v>2283.7</v>
      </c>
      <c r="G106" s="45">
        <f>2046.7-363.3</f>
        <v>1683.4</v>
      </c>
      <c r="H106" s="45">
        <f>198.18-47.98</f>
        <v>150.20000000000002</v>
      </c>
      <c r="I106" s="45"/>
      <c r="J106" s="48">
        <f>N106</f>
        <v>20</v>
      </c>
      <c r="K106" s="45"/>
      <c r="L106" s="45"/>
      <c r="M106" s="42"/>
      <c r="N106" s="45">
        <f>O106</f>
        <v>20</v>
      </c>
      <c r="O106" s="45">
        <v>20</v>
      </c>
      <c r="P106" s="48">
        <f aca="true" t="shared" si="19" ref="P106:P112">J106+E106</f>
        <v>2303.7</v>
      </c>
    </row>
    <row r="107" spans="1:16" ht="52.5" customHeight="1">
      <c r="A107" s="35" t="s">
        <v>213</v>
      </c>
      <c r="B107" s="35" t="s">
        <v>212</v>
      </c>
      <c r="C107" s="36" t="s">
        <v>72</v>
      </c>
      <c r="D107" s="73" t="s">
        <v>211</v>
      </c>
      <c r="E107" s="45">
        <f t="shared" si="18"/>
        <v>10</v>
      </c>
      <c r="F107" s="86">
        <f>60.7-50.7</f>
        <v>10</v>
      </c>
      <c r="G107" s="45">
        <v>7.6</v>
      </c>
      <c r="H107" s="86">
        <v>0.3</v>
      </c>
      <c r="I107" s="45"/>
      <c r="J107" s="48"/>
      <c r="K107" s="45"/>
      <c r="L107" s="45"/>
      <c r="M107" s="45"/>
      <c r="N107" s="45"/>
      <c r="O107" s="45"/>
      <c r="P107" s="48">
        <f>J107+E107</f>
        <v>10</v>
      </c>
    </row>
    <row r="108" spans="1:16" ht="103.5" customHeight="1">
      <c r="A108" s="35" t="s">
        <v>215</v>
      </c>
      <c r="B108" s="35" t="s">
        <v>93</v>
      </c>
      <c r="C108" s="36" t="s">
        <v>98</v>
      </c>
      <c r="D108" s="73" t="s">
        <v>214</v>
      </c>
      <c r="E108" s="45">
        <f>F108</f>
        <v>860.0500000000002</v>
      </c>
      <c r="F108" s="86">
        <f>1519.15-869.77+150+50.7+10-0.03</f>
        <v>860.0500000000002</v>
      </c>
      <c r="G108" s="45">
        <f>1053.5-614.5+123+41.6</f>
        <v>603.6</v>
      </c>
      <c r="H108" s="86">
        <f>214.85-109.05</f>
        <v>105.8</v>
      </c>
      <c r="I108" s="45"/>
      <c r="J108" s="48">
        <f>K108</f>
        <v>9.4</v>
      </c>
      <c r="K108" s="45">
        <v>9.4</v>
      </c>
      <c r="L108" s="45"/>
      <c r="M108" s="45"/>
      <c r="N108" s="45">
        <v>0</v>
      </c>
      <c r="O108" s="45"/>
      <c r="P108" s="48">
        <f>J108+E108</f>
        <v>869.4500000000002</v>
      </c>
    </row>
    <row r="109" spans="1:17" ht="63" customHeight="1">
      <c r="A109" s="35" t="s">
        <v>218</v>
      </c>
      <c r="B109" s="35" t="s">
        <v>217</v>
      </c>
      <c r="C109" s="36"/>
      <c r="D109" s="73" t="s">
        <v>216</v>
      </c>
      <c r="E109" s="45">
        <f>E110</f>
        <v>345.3</v>
      </c>
      <c r="F109" s="45">
        <f aca="true" t="shared" si="20" ref="F109:O109">F110</f>
        <v>345.3</v>
      </c>
      <c r="G109" s="45">
        <f t="shared" si="20"/>
        <v>236.4</v>
      </c>
      <c r="H109" s="45">
        <f t="shared" si="20"/>
        <v>44.1</v>
      </c>
      <c r="I109" s="45">
        <f t="shared" si="20"/>
        <v>0</v>
      </c>
      <c r="J109" s="48">
        <f>K109+N109</f>
        <v>11</v>
      </c>
      <c r="K109" s="45">
        <f t="shared" si="20"/>
        <v>11</v>
      </c>
      <c r="L109" s="45">
        <f t="shared" si="20"/>
        <v>0</v>
      </c>
      <c r="M109" s="45">
        <f t="shared" si="20"/>
        <v>0</v>
      </c>
      <c r="N109" s="45">
        <f t="shared" si="20"/>
        <v>0</v>
      </c>
      <c r="O109" s="45">
        <f t="shared" si="20"/>
        <v>0</v>
      </c>
      <c r="P109" s="48">
        <f t="shared" si="19"/>
        <v>356.3</v>
      </c>
      <c r="Q109" s="15"/>
    </row>
    <row r="110" spans="1:16" ht="57" customHeight="1">
      <c r="A110" s="35" t="s">
        <v>221</v>
      </c>
      <c r="B110" s="35" t="s">
        <v>220</v>
      </c>
      <c r="C110" s="36" t="s">
        <v>73</v>
      </c>
      <c r="D110" s="73" t="s">
        <v>219</v>
      </c>
      <c r="E110" s="45">
        <f>F110</f>
        <v>345.3</v>
      </c>
      <c r="F110" s="86">
        <v>345.3</v>
      </c>
      <c r="G110" s="45">
        <v>236.4</v>
      </c>
      <c r="H110" s="86">
        <v>44.1</v>
      </c>
      <c r="I110" s="45"/>
      <c r="J110" s="48">
        <f>K110+N110</f>
        <v>11</v>
      </c>
      <c r="K110" s="45">
        <v>11</v>
      </c>
      <c r="L110" s="45"/>
      <c r="M110" s="45"/>
      <c r="N110" s="45"/>
      <c r="O110" s="45"/>
      <c r="P110" s="48">
        <f>J110+E110</f>
        <v>356.3</v>
      </c>
    </row>
    <row r="111" spans="1:16" ht="121.5" customHeight="1">
      <c r="A111" s="35" t="s">
        <v>292</v>
      </c>
      <c r="B111" s="35" t="s">
        <v>148</v>
      </c>
      <c r="C111" s="36"/>
      <c r="D111" s="38" t="s">
        <v>147</v>
      </c>
      <c r="E111" s="45">
        <f>F111</f>
        <v>1212.1</v>
      </c>
      <c r="F111" s="86">
        <f>F112</f>
        <v>1212.1</v>
      </c>
      <c r="G111" s="45"/>
      <c r="H111" s="86"/>
      <c r="I111" s="45"/>
      <c r="J111" s="48"/>
      <c r="K111" s="45"/>
      <c r="L111" s="45"/>
      <c r="M111" s="45"/>
      <c r="N111" s="45"/>
      <c r="O111" s="45"/>
      <c r="P111" s="48">
        <f>J111+E111</f>
        <v>1212.1</v>
      </c>
    </row>
    <row r="112" spans="1:16" ht="46.5" customHeight="1">
      <c r="A112" s="35" t="s">
        <v>222</v>
      </c>
      <c r="B112" s="35" t="s">
        <v>146</v>
      </c>
      <c r="C112" s="108" t="s">
        <v>65</v>
      </c>
      <c r="D112" s="46" t="s">
        <v>144</v>
      </c>
      <c r="E112" s="45">
        <f t="shared" si="18"/>
        <v>1212.1</v>
      </c>
      <c r="F112" s="86">
        <v>1212.1</v>
      </c>
      <c r="G112" s="45"/>
      <c r="H112" s="45"/>
      <c r="I112" s="45"/>
      <c r="J112" s="48"/>
      <c r="K112" s="45"/>
      <c r="L112" s="45"/>
      <c r="M112" s="45"/>
      <c r="N112" s="45"/>
      <c r="O112" s="45"/>
      <c r="P112" s="48">
        <f t="shared" si="19"/>
        <v>1212.1</v>
      </c>
    </row>
    <row r="113" spans="1:16" ht="27.75">
      <c r="A113" s="61"/>
      <c r="B113" s="61"/>
      <c r="C113" s="82"/>
      <c r="D113" s="63" t="s">
        <v>6</v>
      </c>
      <c r="E113" s="48">
        <f>I113+F113</f>
        <v>4711.15</v>
      </c>
      <c r="F113" s="48">
        <f>F105+F112</f>
        <v>4711.15</v>
      </c>
      <c r="G113" s="48">
        <f>G105+G112</f>
        <v>2531</v>
      </c>
      <c r="H113" s="48">
        <f>H105+H112</f>
        <v>300.40000000000003</v>
      </c>
      <c r="I113" s="48">
        <f>I105+I112</f>
        <v>0</v>
      </c>
      <c r="J113" s="48">
        <f>K113+N113</f>
        <v>40.4</v>
      </c>
      <c r="K113" s="48">
        <f>K105+K112</f>
        <v>20.4</v>
      </c>
      <c r="L113" s="48">
        <f>L105+L112</f>
        <v>0</v>
      </c>
      <c r="M113" s="48">
        <f>M105+M112</f>
        <v>0</v>
      </c>
      <c r="N113" s="48">
        <f>N105+N112</f>
        <v>20</v>
      </c>
      <c r="O113" s="48">
        <f>O105+O112</f>
        <v>20</v>
      </c>
      <c r="P113" s="48">
        <f>J113+E113</f>
        <v>4751.549999999999</v>
      </c>
    </row>
    <row r="114" spans="1:16" ht="57.75" customHeight="1">
      <c r="A114" s="35" t="s">
        <v>223</v>
      </c>
      <c r="B114" s="35"/>
      <c r="C114" s="69"/>
      <c r="D114" s="63" t="s">
        <v>0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8"/>
    </row>
    <row r="115" spans="1:16" ht="66.75" customHeight="1">
      <c r="A115" s="35" t="s">
        <v>224</v>
      </c>
      <c r="B115" s="35"/>
      <c r="C115" s="69"/>
      <c r="D115" s="63" t="s">
        <v>0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8"/>
    </row>
    <row r="116" spans="1:16" ht="28.5" customHeight="1">
      <c r="A116" s="35" t="s">
        <v>226</v>
      </c>
      <c r="B116" s="35" t="s">
        <v>225</v>
      </c>
      <c r="C116" s="36" t="s">
        <v>61</v>
      </c>
      <c r="D116" s="37" t="s">
        <v>15</v>
      </c>
      <c r="E116" s="45">
        <v>15</v>
      </c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8">
        <f t="shared" si="12"/>
        <v>15</v>
      </c>
    </row>
    <row r="117" spans="1:16" ht="28.5" customHeight="1">
      <c r="A117" s="61"/>
      <c r="B117" s="91"/>
      <c r="C117" s="82"/>
      <c r="D117" s="92"/>
      <c r="E117" s="93">
        <f>F117+I117</f>
        <v>0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48">
        <f t="shared" si="12"/>
        <v>0</v>
      </c>
    </row>
    <row r="118" spans="1:16" ht="31.5" customHeight="1">
      <c r="A118" s="91"/>
      <c r="B118" s="91"/>
      <c r="C118" s="82"/>
      <c r="D118" s="94" t="s">
        <v>1</v>
      </c>
      <c r="E118" s="95">
        <f>F118+I118+E116</f>
        <v>15</v>
      </c>
      <c r="F118" s="96">
        <f>F116+F117</f>
        <v>0</v>
      </c>
      <c r="G118" s="96">
        <f>G116+G117</f>
        <v>0</v>
      </c>
      <c r="H118" s="96">
        <f>H116+H117</f>
        <v>0</v>
      </c>
      <c r="I118" s="96">
        <f>I116+I117</f>
        <v>0</v>
      </c>
      <c r="J118" s="96">
        <f aca="true" t="shared" si="21" ref="J118:O118">J116</f>
        <v>0</v>
      </c>
      <c r="K118" s="96">
        <f t="shared" si="21"/>
        <v>0</v>
      </c>
      <c r="L118" s="96">
        <f t="shared" si="21"/>
        <v>0</v>
      </c>
      <c r="M118" s="96">
        <f t="shared" si="21"/>
        <v>0</v>
      </c>
      <c r="N118" s="96">
        <f t="shared" si="21"/>
        <v>0</v>
      </c>
      <c r="O118" s="96">
        <f t="shared" si="21"/>
        <v>0</v>
      </c>
      <c r="P118" s="96">
        <f>E118+J118</f>
        <v>15</v>
      </c>
    </row>
    <row r="119" spans="1:16" ht="61.5" customHeight="1" hidden="1">
      <c r="A119" s="91"/>
      <c r="B119" s="91"/>
      <c r="C119" s="82"/>
      <c r="D119" s="97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8">
        <f>J119+E119</f>
        <v>0</v>
      </c>
    </row>
    <row r="120" spans="1:16" ht="43.5" customHeight="1">
      <c r="A120" s="91"/>
      <c r="B120" s="91"/>
      <c r="C120" s="82"/>
      <c r="D120" s="41" t="s">
        <v>14</v>
      </c>
      <c r="E120" s="48">
        <f>F120+I120+E116</f>
        <v>271143.87</v>
      </c>
      <c r="F120" s="48">
        <f>F118+F113+F101+F36+F16+F57</f>
        <v>271128.87</v>
      </c>
      <c r="G120" s="48">
        <f>G118+G113+G101+G36+G16+G57</f>
        <v>46184.399999999994</v>
      </c>
      <c r="H120" s="48">
        <f>H118+H113+H101+H36+H16+H57</f>
        <v>4516.9800000000005</v>
      </c>
      <c r="I120" s="68">
        <f>I118+I113+I101+I36+I16+I57</f>
        <v>0</v>
      </c>
      <c r="J120" s="68">
        <f>N120+K120</f>
        <v>725.6659999999999</v>
      </c>
      <c r="K120" s="68">
        <f>K118+K113+K101+K36+K16+K57</f>
        <v>705.6659999999999</v>
      </c>
      <c r="L120" s="48">
        <f>L118+L113+L101+L36+L16+L57</f>
        <v>28.1</v>
      </c>
      <c r="M120" s="48">
        <f>M118+M113+M101+M36+M16+M57</f>
        <v>0</v>
      </c>
      <c r="N120" s="48">
        <f>N118+N113+N101+N36+N16+N57</f>
        <v>20</v>
      </c>
      <c r="O120" s="48">
        <f>O118+O113+O101+O36+O16+O57</f>
        <v>20</v>
      </c>
      <c r="P120" s="105">
        <f>J120+E120</f>
        <v>271869.536</v>
      </c>
    </row>
    <row r="121" spans="1:17" ht="54.75" customHeight="1">
      <c r="A121" s="91"/>
      <c r="B121" s="91"/>
      <c r="C121" s="82"/>
      <c r="D121" s="98" t="s">
        <v>97</v>
      </c>
      <c r="E121" s="45">
        <f>F121</f>
        <v>228285.8</v>
      </c>
      <c r="F121" s="45">
        <f aca="true" t="shared" si="22" ref="F121:O121">F20+F61+F64+F67+F75+F41+F97</f>
        <v>228285.8</v>
      </c>
      <c r="G121" s="45">
        <f t="shared" si="22"/>
        <v>27458.3</v>
      </c>
      <c r="H121" s="45">
        <f t="shared" si="22"/>
        <v>0</v>
      </c>
      <c r="I121" s="45">
        <f t="shared" si="22"/>
        <v>0</v>
      </c>
      <c r="J121" s="45">
        <f t="shared" si="22"/>
        <v>0</v>
      </c>
      <c r="K121" s="45">
        <f t="shared" si="22"/>
        <v>0</v>
      </c>
      <c r="L121" s="45">
        <f t="shared" si="22"/>
        <v>0</v>
      </c>
      <c r="M121" s="45">
        <f t="shared" si="22"/>
        <v>0</v>
      </c>
      <c r="N121" s="45">
        <f t="shared" si="22"/>
        <v>0</v>
      </c>
      <c r="O121" s="45">
        <f t="shared" si="22"/>
        <v>0</v>
      </c>
      <c r="P121" s="48">
        <f>J121+E121</f>
        <v>228285.8</v>
      </c>
      <c r="Q121" s="8"/>
    </row>
    <row r="122" spans="1:16" ht="30.75" customHeight="1">
      <c r="A122" s="91"/>
      <c r="B122" s="91"/>
      <c r="C122" s="82"/>
      <c r="D122" s="51"/>
      <c r="E122" s="67"/>
      <c r="F122" s="99"/>
      <c r="G122" s="99"/>
      <c r="H122" s="100"/>
      <c r="I122" s="126"/>
      <c r="J122" s="126"/>
      <c r="K122" s="126"/>
      <c r="L122" s="126"/>
      <c r="M122" s="101"/>
      <c r="N122" s="102" t="s">
        <v>12</v>
      </c>
      <c r="O122" s="101"/>
      <c r="P122" s="99"/>
    </row>
    <row r="123" spans="1:16" ht="87.75" customHeight="1">
      <c r="A123" s="91"/>
      <c r="B123" s="46"/>
      <c r="C123" s="82"/>
      <c r="D123" s="41" t="s">
        <v>237</v>
      </c>
      <c r="E123" s="53"/>
      <c r="F123" s="53"/>
      <c r="G123" s="53"/>
      <c r="H123" s="103" t="s">
        <v>238</v>
      </c>
      <c r="I123" s="101"/>
      <c r="J123" s="104"/>
      <c r="K123" s="101"/>
      <c r="L123" s="101"/>
      <c r="M123" s="101"/>
      <c r="N123" s="101"/>
      <c r="O123" s="101"/>
      <c r="P123" s="99"/>
    </row>
    <row r="124" spans="1:16" ht="23.25" hidden="1">
      <c r="A124" s="10"/>
      <c r="B124" s="10"/>
      <c r="C124" s="9"/>
      <c r="D124" s="4"/>
      <c r="E124" s="17"/>
      <c r="F124" s="17"/>
      <c r="G124" s="17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23.25" hidden="1">
      <c r="A125" s="10"/>
      <c r="B125" s="10"/>
      <c r="C125" s="9"/>
      <c r="D125" s="6"/>
      <c r="E125" s="18"/>
      <c r="F125" s="18"/>
      <c r="G125" s="18"/>
      <c r="H125" s="19">
        <f>SUM(I125,L125)</f>
        <v>0</v>
      </c>
      <c r="I125" s="19">
        <f>SUM(I15)</f>
        <v>0</v>
      </c>
      <c r="J125" s="19">
        <f>SUM(J15)</f>
        <v>0.115</v>
      </c>
      <c r="K125" s="19">
        <f>SUM(K15)</f>
        <v>0.115</v>
      </c>
      <c r="L125" s="19">
        <f>SUM(L15)</f>
        <v>0</v>
      </c>
      <c r="M125" s="19"/>
      <c r="N125" s="19"/>
      <c r="O125" s="19" t="e">
        <f>SUM(#REF!,H125)</f>
        <v>#REF!</v>
      </c>
      <c r="P125" s="16"/>
    </row>
    <row r="126" spans="1:16" ht="23.25" hidden="1">
      <c r="A126" s="10"/>
      <c r="B126" s="10"/>
      <c r="C126" s="9"/>
      <c r="D126" s="6"/>
      <c r="E126" s="18"/>
      <c r="F126" s="18"/>
      <c r="G126" s="18"/>
      <c r="H126" s="19" t="e">
        <f aca="true" t="shared" si="23" ref="H126:H141">SUM(I126,L126)</f>
        <v>#REF!</v>
      </c>
      <c r="I126" s="19" t="e">
        <f>SUM(#REF!)</f>
        <v>#REF!</v>
      </c>
      <c r="J126" s="19" t="e">
        <f>SUM(#REF!)</f>
        <v>#REF!</v>
      </c>
      <c r="K126" s="19" t="e">
        <f>SUM(#REF!)</f>
        <v>#REF!</v>
      </c>
      <c r="L126" s="19" t="e">
        <f>SUM(#REF!)</f>
        <v>#REF!</v>
      </c>
      <c r="M126" s="19"/>
      <c r="N126" s="19"/>
      <c r="O126" s="19" t="e">
        <f>SUM(#REF!,H126)</f>
        <v>#REF!</v>
      </c>
      <c r="P126" s="16"/>
    </row>
    <row r="127" spans="1:16" ht="23.25" hidden="1">
      <c r="A127" s="10"/>
      <c r="B127" s="10"/>
      <c r="C127" s="9"/>
      <c r="D127" s="6"/>
      <c r="E127" s="18"/>
      <c r="F127" s="18"/>
      <c r="G127" s="18"/>
      <c r="H127" s="19" t="e">
        <f t="shared" si="23"/>
        <v>#REF!</v>
      </c>
      <c r="I127" s="19" t="e">
        <f>SUM(I36,#REF!,#REF!,#REF!,#REF!)</f>
        <v>#REF!</v>
      </c>
      <c r="J127" s="19" t="e">
        <f>SUM(J36,#REF!,#REF!,#REF!,#REF!)</f>
        <v>#REF!</v>
      </c>
      <c r="K127" s="19" t="e">
        <f>SUM(K36,#REF!,#REF!,#REF!,#REF!)</f>
        <v>#REF!</v>
      </c>
      <c r="L127" s="19" t="e">
        <f>SUM(L36,#REF!,#REF!,#REF!,#REF!)</f>
        <v>#REF!</v>
      </c>
      <c r="M127" s="19"/>
      <c r="N127" s="19"/>
      <c r="O127" s="19" t="e">
        <f>SUM(#REF!,H127)</f>
        <v>#REF!</v>
      </c>
      <c r="P127" s="16"/>
    </row>
    <row r="128" spans="1:16" ht="23.25" hidden="1">
      <c r="A128" s="10"/>
      <c r="B128" s="10"/>
      <c r="C128" s="9"/>
      <c r="D128" s="6"/>
      <c r="E128" s="18"/>
      <c r="F128" s="18"/>
      <c r="G128" s="18"/>
      <c r="H128" s="19">
        <f t="shared" si="23"/>
        <v>0</v>
      </c>
      <c r="I128" s="19">
        <f>SUM(I39)</f>
        <v>0</v>
      </c>
      <c r="J128" s="19">
        <f>SUM(J39)</f>
        <v>6.55</v>
      </c>
      <c r="K128" s="19">
        <f>SUM(K39)</f>
        <v>6.55</v>
      </c>
      <c r="L128" s="19">
        <f>SUM(L39)</f>
        <v>0</v>
      </c>
      <c r="M128" s="19"/>
      <c r="N128" s="19"/>
      <c r="O128" s="19" t="e">
        <f>SUM(#REF!,H128)</f>
        <v>#REF!</v>
      </c>
      <c r="P128" s="16"/>
    </row>
    <row r="129" spans="1:16" ht="23.25" hidden="1">
      <c r="A129" s="10"/>
      <c r="B129" s="10"/>
      <c r="C129" s="9"/>
      <c r="D129" s="6"/>
      <c r="E129" s="18"/>
      <c r="F129" s="18"/>
      <c r="G129" s="18"/>
      <c r="H129" s="19" t="e">
        <f t="shared" si="23"/>
        <v>#REF!</v>
      </c>
      <c r="I129" s="19" t="e">
        <f>SUM(I62:I66,#REF!)</f>
        <v>#REF!</v>
      </c>
      <c r="J129" s="19" t="e">
        <f>SUM(J62:J66,#REF!)</f>
        <v>#REF!</v>
      </c>
      <c r="K129" s="19" t="e">
        <f>SUM(K62:K66,#REF!)</f>
        <v>#REF!</v>
      </c>
      <c r="L129" s="19" t="e">
        <f>SUM(L62:L66,#REF!)</f>
        <v>#REF!</v>
      </c>
      <c r="M129" s="19"/>
      <c r="N129" s="19"/>
      <c r="O129" s="19" t="e">
        <f>SUM(#REF!,H129)</f>
        <v>#REF!</v>
      </c>
      <c r="P129" s="16"/>
    </row>
    <row r="130" spans="1:16" ht="12.75" customHeight="1" hidden="1">
      <c r="A130" s="10"/>
      <c r="B130" s="10"/>
      <c r="C130" s="9"/>
      <c r="D130" s="6"/>
      <c r="E130" s="18"/>
      <c r="F130" s="18"/>
      <c r="G130" s="18"/>
      <c r="H130" s="19" t="e">
        <f>SUM(#REF!)</f>
        <v>#REF!</v>
      </c>
      <c r="I130" s="19" t="e">
        <f>SUM(#REF!)</f>
        <v>#REF!</v>
      </c>
      <c r="J130" s="19" t="e">
        <f>SUM(#REF!)</f>
        <v>#REF!</v>
      </c>
      <c r="K130" s="19" t="e">
        <f>SUM(#REF!)</f>
        <v>#REF!</v>
      </c>
      <c r="L130" s="19" t="e">
        <f>SUM(#REF!)</f>
        <v>#REF!</v>
      </c>
      <c r="M130" s="19"/>
      <c r="N130" s="19"/>
      <c r="O130" s="19" t="e">
        <f>SUM(#REF!,H130)</f>
        <v>#REF!</v>
      </c>
      <c r="P130" s="16"/>
    </row>
    <row r="131" spans="1:16" ht="23.25" hidden="1">
      <c r="A131" s="10"/>
      <c r="B131" s="10"/>
      <c r="C131" s="9"/>
      <c r="D131" s="6"/>
      <c r="E131" s="18"/>
      <c r="F131" s="18"/>
      <c r="G131" s="18"/>
      <c r="H131" s="19" t="e">
        <f t="shared" si="23"/>
        <v>#REF!</v>
      </c>
      <c r="I131" s="19" t="e">
        <f>SUM(#REF!,I105)</f>
        <v>#REF!</v>
      </c>
      <c r="J131" s="19" t="e">
        <f>SUM(#REF!,J105)</f>
        <v>#REF!</v>
      </c>
      <c r="K131" s="19" t="e">
        <f>SUM(#REF!,K105)</f>
        <v>#REF!</v>
      </c>
      <c r="L131" s="19" t="e">
        <f>SUM(#REF!,L105)</f>
        <v>#REF!</v>
      </c>
      <c r="M131" s="19"/>
      <c r="N131" s="19"/>
      <c r="O131" s="19" t="e">
        <f>SUM(#REF!,H131)</f>
        <v>#REF!</v>
      </c>
      <c r="P131" s="16"/>
    </row>
    <row r="132" spans="1:16" ht="23.25" hidden="1">
      <c r="A132" s="10"/>
      <c r="B132" s="10"/>
      <c r="C132" s="9"/>
      <c r="D132" s="6"/>
      <c r="E132" s="18"/>
      <c r="F132" s="18"/>
      <c r="G132" s="18"/>
      <c r="H132" s="19" t="e">
        <f t="shared" si="23"/>
        <v>#REF!</v>
      </c>
      <c r="I132" s="19" t="e">
        <f>SUM(#REF!,#REF!)</f>
        <v>#REF!</v>
      </c>
      <c r="J132" s="19" t="e">
        <f>SUM(#REF!,#REF!)</f>
        <v>#REF!</v>
      </c>
      <c r="K132" s="19" t="e">
        <f>SUM(#REF!,#REF!)</f>
        <v>#REF!</v>
      </c>
      <c r="L132" s="19" t="e">
        <f>SUM(#REF!,#REF!)</f>
        <v>#REF!</v>
      </c>
      <c r="M132" s="19"/>
      <c r="N132" s="19"/>
      <c r="O132" s="19" t="e">
        <f>SUM(#REF!,H132)</f>
        <v>#REF!</v>
      </c>
      <c r="P132" s="16"/>
    </row>
    <row r="133" spans="1:16" ht="23.25" hidden="1">
      <c r="A133" s="10"/>
      <c r="B133" s="10"/>
      <c r="C133" s="9"/>
      <c r="D133" s="6"/>
      <c r="E133" s="18"/>
      <c r="F133" s="18"/>
      <c r="G133" s="18"/>
      <c r="H133" s="19" t="e">
        <f t="shared" si="23"/>
        <v>#REF!</v>
      </c>
      <c r="I133" s="19" t="e">
        <f>SUM(#REF!)</f>
        <v>#REF!</v>
      </c>
      <c r="J133" s="19" t="e">
        <f>SUM(#REF!)</f>
        <v>#REF!</v>
      </c>
      <c r="K133" s="19" t="e">
        <f>SUM(#REF!)</f>
        <v>#REF!</v>
      </c>
      <c r="L133" s="19" t="e">
        <f>SUM(#REF!)</f>
        <v>#REF!</v>
      </c>
      <c r="M133" s="19"/>
      <c r="N133" s="19"/>
      <c r="O133" s="19" t="e">
        <f>SUM(#REF!,H133)</f>
        <v>#REF!</v>
      </c>
      <c r="P133" s="16"/>
    </row>
    <row r="134" spans="1:16" ht="23.25" hidden="1">
      <c r="A134" s="10"/>
      <c r="B134" s="10"/>
      <c r="C134" s="9"/>
      <c r="D134" s="6"/>
      <c r="E134" s="18"/>
      <c r="F134" s="18"/>
      <c r="G134" s="18"/>
      <c r="H134" s="19" t="e">
        <f t="shared" si="23"/>
        <v>#REF!</v>
      </c>
      <c r="I134" s="19" t="e">
        <f>SUM(#REF!,#REF!,#REF!,#REF!,#REF!,#REF!,#REF!,#REF!,#REF!,#REF!,#REF!)</f>
        <v>#REF!</v>
      </c>
      <c r="J134" s="19" t="e">
        <f>SUM(#REF!,#REF!,#REF!,#REF!,#REF!,#REF!,#REF!,#REF!,#REF!,#REF!,#REF!)</f>
        <v>#REF!</v>
      </c>
      <c r="K134" s="19" t="e">
        <f>SUM(#REF!,#REF!,#REF!,#REF!,#REF!,#REF!,#REF!,#REF!,#REF!,#REF!,#REF!)</f>
        <v>#REF!</v>
      </c>
      <c r="L134" s="19" t="e">
        <f>SUM(#REF!,#REF!,#REF!,#REF!,#REF!,#REF!,#REF!,#REF!,#REF!,#REF!,#REF!)</f>
        <v>#REF!</v>
      </c>
      <c r="M134" s="19"/>
      <c r="N134" s="19"/>
      <c r="O134" s="19" t="e">
        <f>SUM(#REF!,H134)</f>
        <v>#REF!</v>
      </c>
      <c r="P134" s="16"/>
    </row>
    <row r="135" spans="1:16" ht="23.25" hidden="1">
      <c r="A135" s="10"/>
      <c r="B135" s="10"/>
      <c r="C135" s="9"/>
      <c r="D135" s="6"/>
      <c r="E135" s="18"/>
      <c r="F135" s="18"/>
      <c r="G135" s="18"/>
      <c r="H135" s="19" t="e">
        <f t="shared" si="23"/>
        <v>#REF!</v>
      </c>
      <c r="I135" s="19" t="e">
        <f>SUM(#REF!)</f>
        <v>#REF!</v>
      </c>
      <c r="J135" s="19" t="e">
        <f>SUM(#REF!)</f>
        <v>#REF!</v>
      </c>
      <c r="K135" s="19" t="e">
        <f>SUM(#REF!)</f>
        <v>#REF!</v>
      </c>
      <c r="L135" s="19" t="e">
        <f>SUM(#REF!)</f>
        <v>#REF!</v>
      </c>
      <c r="M135" s="19"/>
      <c r="N135" s="19"/>
      <c r="O135" s="19" t="e">
        <f>SUM(#REF!,H135)</f>
        <v>#REF!</v>
      </c>
      <c r="P135" s="16"/>
    </row>
    <row r="136" spans="1:16" ht="23.25" hidden="1">
      <c r="A136" s="10"/>
      <c r="B136" s="10"/>
      <c r="C136" s="9"/>
      <c r="D136" s="6"/>
      <c r="E136" s="18"/>
      <c r="F136" s="18"/>
      <c r="G136" s="18"/>
      <c r="H136" s="19" t="e">
        <f t="shared" si="23"/>
        <v>#REF!</v>
      </c>
      <c r="I136" s="19" t="e">
        <f>SUM(#REF!,#REF!,#REF!,#REF!,#REF!,#REF!)</f>
        <v>#REF!</v>
      </c>
      <c r="J136" s="19" t="e">
        <f>SUM(#REF!,#REF!,#REF!,#REF!,#REF!,#REF!)</f>
        <v>#REF!</v>
      </c>
      <c r="K136" s="19" t="e">
        <f>SUM(#REF!,#REF!,#REF!,#REF!,#REF!,#REF!)</f>
        <v>#REF!</v>
      </c>
      <c r="L136" s="19" t="e">
        <f>SUM(#REF!,#REF!,#REF!,#REF!,#REF!,#REF!)</f>
        <v>#REF!</v>
      </c>
      <c r="M136" s="19"/>
      <c r="N136" s="19"/>
      <c r="O136" s="19" t="e">
        <f>SUM(#REF!,H136)</f>
        <v>#REF!</v>
      </c>
      <c r="P136" s="16"/>
    </row>
    <row r="137" spans="1:16" ht="23.25" hidden="1">
      <c r="A137" s="10"/>
      <c r="B137" s="10"/>
      <c r="C137" s="9"/>
      <c r="D137" s="6"/>
      <c r="E137" s="18"/>
      <c r="F137" s="18"/>
      <c r="G137" s="18"/>
      <c r="H137" s="19" t="e">
        <f t="shared" si="23"/>
        <v>#REF!</v>
      </c>
      <c r="I137" s="19" t="e">
        <f>SUM(#REF!,#REF!)</f>
        <v>#REF!</v>
      </c>
      <c r="J137" s="19" t="e">
        <f>SUM(#REF!,#REF!)</f>
        <v>#REF!</v>
      </c>
      <c r="K137" s="19" t="e">
        <f>SUM(#REF!,#REF!)</f>
        <v>#REF!</v>
      </c>
      <c r="L137" s="19" t="e">
        <f>SUM(#REF!,#REF!)</f>
        <v>#REF!</v>
      </c>
      <c r="M137" s="19"/>
      <c r="N137" s="19"/>
      <c r="O137" s="19" t="e">
        <f>SUM(#REF!,H137)</f>
        <v>#REF!</v>
      </c>
      <c r="P137" s="16"/>
    </row>
    <row r="138" spans="1:16" ht="23.25" hidden="1">
      <c r="A138" s="10"/>
      <c r="B138" s="10"/>
      <c r="C138" s="9"/>
      <c r="D138" s="6"/>
      <c r="E138" s="18"/>
      <c r="F138" s="18"/>
      <c r="G138" s="18"/>
      <c r="H138" s="19" t="e">
        <f t="shared" si="23"/>
        <v>#REF!</v>
      </c>
      <c r="I138" s="19" t="e">
        <f>SUM(#REF!)</f>
        <v>#REF!</v>
      </c>
      <c r="J138" s="19" t="e">
        <f>SUM(#REF!)</f>
        <v>#REF!</v>
      </c>
      <c r="K138" s="19" t="e">
        <f>SUM(#REF!)</f>
        <v>#REF!</v>
      </c>
      <c r="L138" s="19" t="e">
        <f>SUM(#REF!)</f>
        <v>#REF!</v>
      </c>
      <c r="M138" s="19"/>
      <c r="N138" s="19"/>
      <c r="O138" s="19" t="e">
        <f>SUM(#REF!,H138)</f>
        <v>#REF!</v>
      </c>
      <c r="P138" s="16"/>
    </row>
    <row r="139" spans="1:16" ht="23.25" hidden="1">
      <c r="A139" s="10"/>
      <c r="B139" s="10"/>
      <c r="C139" s="11"/>
      <c r="D139" s="6"/>
      <c r="E139" s="18"/>
      <c r="F139" s="18"/>
      <c r="G139" s="18"/>
      <c r="H139" s="19" t="e">
        <f t="shared" si="23"/>
        <v>#REF!</v>
      </c>
      <c r="I139" s="19" t="e">
        <f>SUM(#REF!,#REF!,#REF!,#REF!,#REF!)</f>
        <v>#REF!</v>
      </c>
      <c r="J139" s="19" t="e">
        <f>SUM(#REF!,#REF!,#REF!,#REF!,#REF!)</f>
        <v>#REF!</v>
      </c>
      <c r="K139" s="19" t="e">
        <f>SUM(#REF!,#REF!,#REF!,#REF!,#REF!)</f>
        <v>#REF!</v>
      </c>
      <c r="L139" s="19" t="e">
        <f>SUM(#REF!,#REF!,#REF!,#REF!,#REF!)</f>
        <v>#REF!</v>
      </c>
      <c r="M139" s="19"/>
      <c r="N139" s="19"/>
      <c r="O139" s="19" t="e">
        <f>SUM(#REF!,H139)</f>
        <v>#REF!</v>
      </c>
      <c r="P139" s="16"/>
    </row>
    <row r="140" spans="1:16" ht="23.25" hidden="1">
      <c r="A140" s="10"/>
      <c r="B140" s="10"/>
      <c r="C140" s="11"/>
      <c r="D140" s="6"/>
      <c r="E140" s="18"/>
      <c r="F140" s="18"/>
      <c r="G140" s="18"/>
      <c r="H140" s="19" t="e">
        <f>SUM(#REF!,#REF!,#REF!,#REF!,#REF!,#REF!)</f>
        <v>#REF!</v>
      </c>
      <c r="I140" s="19" t="e">
        <f>SUM(#REF!,#REF!,#REF!,#REF!,#REF!,#REF!)</f>
        <v>#REF!</v>
      </c>
      <c r="J140" s="19" t="e">
        <f>SUM(#REF!,#REF!,#REF!,#REF!,#REF!,#REF!)</f>
        <v>#REF!</v>
      </c>
      <c r="K140" s="19" t="e">
        <f>SUM(#REF!,#REF!,#REF!,#REF!,#REF!,#REF!)</f>
        <v>#REF!</v>
      </c>
      <c r="L140" s="19" t="e">
        <f>SUM(#REF!,#REF!,#REF!,#REF!,#REF!,#REF!)</f>
        <v>#REF!</v>
      </c>
      <c r="M140" s="19"/>
      <c r="N140" s="19"/>
      <c r="O140" s="19" t="e">
        <f>SUM(#REF!,H140)</f>
        <v>#REF!</v>
      </c>
      <c r="P140" s="16"/>
    </row>
    <row r="141" spans="1:16" ht="20.25" customHeight="1" hidden="1">
      <c r="A141" s="10"/>
      <c r="B141" s="10"/>
      <c r="C141" s="11"/>
      <c r="D141" s="6"/>
      <c r="E141" s="18"/>
      <c r="F141" s="18"/>
      <c r="G141" s="18"/>
      <c r="H141" s="19" t="e">
        <f t="shared" si="23"/>
        <v>#REF!</v>
      </c>
      <c r="I141" s="19" t="e">
        <f>SUM(#REF!)</f>
        <v>#REF!</v>
      </c>
      <c r="J141" s="19" t="e">
        <f>SUM(#REF!)</f>
        <v>#REF!</v>
      </c>
      <c r="K141" s="19" t="e">
        <f>SUM(#REF!)</f>
        <v>#REF!</v>
      </c>
      <c r="L141" s="19" t="e">
        <f>SUM(#REF!)</f>
        <v>#REF!</v>
      </c>
      <c r="M141" s="19"/>
      <c r="N141" s="19"/>
      <c r="O141" s="19" t="e">
        <f>SUM(#REF!,H141)</f>
        <v>#REF!</v>
      </c>
      <c r="P141" s="16"/>
    </row>
    <row r="142" spans="1:16" ht="18" customHeight="1">
      <c r="A142" s="10"/>
      <c r="B142" s="10"/>
      <c r="C142" s="11"/>
      <c r="D142" s="6"/>
      <c r="E142" s="18"/>
      <c r="F142" s="18"/>
      <c r="G142" s="18"/>
      <c r="H142" s="19"/>
      <c r="I142" s="19"/>
      <c r="J142" s="19"/>
      <c r="K142" s="19"/>
      <c r="L142" s="19"/>
      <c r="M142" s="19"/>
      <c r="N142" s="19"/>
      <c r="O142" s="19"/>
      <c r="P142" s="16"/>
    </row>
    <row r="143" spans="1:16" ht="19.5" customHeight="1">
      <c r="A143" s="10"/>
      <c r="B143" s="10"/>
      <c r="C143" s="11"/>
      <c r="D143" s="6"/>
      <c r="E143" s="18"/>
      <c r="F143" s="18"/>
      <c r="G143" s="18"/>
      <c r="H143" s="19"/>
      <c r="I143" s="19"/>
      <c r="J143" s="19"/>
      <c r="K143" s="19"/>
      <c r="L143" s="19"/>
      <c r="M143" s="19"/>
      <c r="N143" s="19"/>
      <c r="O143" s="19"/>
      <c r="P143" s="16"/>
    </row>
    <row r="144" spans="1:16" ht="34.5" customHeight="1">
      <c r="A144" s="10"/>
      <c r="B144" s="10"/>
      <c r="C144" s="11"/>
      <c r="D144" s="6"/>
      <c r="E144" s="18"/>
      <c r="F144" s="18"/>
      <c r="G144" s="18"/>
      <c r="H144" s="19"/>
      <c r="I144" s="19"/>
      <c r="J144" s="19"/>
      <c r="K144" s="19"/>
      <c r="L144" s="19"/>
      <c r="M144" s="19"/>
      <c r="N144" s="19"/>
      <c r="O144" s="19"/>
      <c r="P144" s="16"/>
    </row>
    <row r="145" spans="1:16" ht="13.5" customHeight="1">
      <c r="A145" s="10"/>
      <c r="B145" s="10"/>
      <c r="C145" s="11"/>
      <c r="D145" s="6"/>
      <c r="E145" s="18"/>
      <c r="F145" s="18"/>
      <c r="G145" s="18"/>
      <c r="H145" s="19"/>
      <c r="I145" s="19"/>
      <c r="J145" s="19"/>
      <c r="K145" s="19"/>
      <c r="L145" s="19"/>
      <c r="M145" s="19"/>
      <c r="N145" s="19"/>
      <c r="O145" s="19"/>
      <c r="P145" s="16"/>
    </row>
    <row r="146" spans="1:16" ht="19.5" customHeight="1">
      <c r="A146" s="10"/>
      <c r="B146" s="10"/>
      <c r="C146" s="11"/>
      <c r="D146" s="6"/>
      <c r="E146" s="18"/>
      <c r="F146" s="18"/>
      <c r="G146" s="18"/>
      <c r="H146" s="19"/>
      <c r="I146" s="19"/>
      <c r="J146" s="19"/>
      <c r="K146" s="19"/>
      <c r="L146" s="19"/>
      <c r="M146" s="19"/>
      <c r="N146" s="19"/>
      <c r="O146" s="19"/>
      <c r="P146" s="16"/>
    </row>
    <row r="147" spans="1:16" ht="23.25">
      <c r="A147" s="10"/>
      <c r="B147" s="10"/>
      <c r="C147" s="11"/>
      <c r="D147" s="5"/>
      <c r="E147" s="17"/>
      <c r="F147" s="17"/>
      <c r="G147" s="17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5" ht="15.75">
      <c r="A148" s="10"/>
      <c r="B148" s="10"/>
      <c r="C148" s="11"/>
      <c r="D148" s="5"/>
      <c r="E148" s="8"/>
      <c r="F148" s="8"/>
      <c r="G148" s="8"/>
      <c r="O148" s="8"/>
    </row>
    <row r="149" spans="1:7" ht="15.75">
      <c r="A149" s="10"/>
      <c r="B149" s="10"/>
      <c r="C149" s="11"/>
      <c r="D149" s="5"/>
      <c r="E149" s="8"/>
      <c r="F149" s="8"/>
      <c r="G149" s="8"/>
    </row>
    <row r="150" spans="1:7" ht="15.75">
      <c r="A150" s="10"/>
      <c r="B150" s="10"/>
      <c r="C150" s="11"/>
      <c r="D150" s="5"/>
      <c r="E150" s="8"/>
      <c r="F150" s="8"/>
      <c r="G150" s="8"/>
    </row>
    <row r="151" spans="1:7" ht="15.75">
      <c r="A151" s="10"/>
      <c r="B151" s="10"/>
      <c r="C151" s="11"/>
      <c r="D151" s="5"/>
      <c r="E151" s="8"/>
      <c r="F151" s="8"/>
      <c r="G151" s="8"/>
    </row>
    <row r="152" spans="1:7" ht="15.75">
      <c r="A152" s="10"/>
      <c r="B152" s="10"/>
      <c r="C152" s="11"/>
      <c r="D152" s="5"/>
      <c r="E152" s="8"/>
      <c r="F152" s="8"/>
      <c r="G152" s="8"/>
    </row>
    <row r="153" spans="1:7" ht="15.75">
      <c r="A153" s="10"/>
      <c r="B153" s="10"/>
      <c r="C153" s="11"/>
      <c r="D153" s="5"/>
      <c r="E153" s="8"/>
      <c r="F153" s="8"/>
      <c r="G153" s="8"/>
    </row>
    <row r="154" spans="1:7" ht="15.75">
      <c r="A154" s="10"/>
      <c r="B154" s="10"/>
      <c r="C154" s="11"/>
      <c r="D154" s="5"/>
      <c r="E154" s="8"/>
      <c r="F154" s="8"/>
      <c r="G154" s="8"/>
    </row>
    <row r="155" spans="1:7" ht="15.75">
      <c r="A155" s="10"/>
      <c r="B155" s="10"/>
      <c r="C155" s="11"/>
      <c r="D155" s="5"/>
      <c r="E155" s="8"/>
      <c r="F155" s="8"/>
      <c r="G155" s="8"/>
    </row>
    <row r="156" spans="1:7" ht="15.75">
      <c r="A156" s="10"/>
      <c r="B156" s="10"/>
      <c r="C156" s="11"/>
      <c r="D156" s="5"/>
      <c r="E156" s="8"/>
      <c r="F156" s="8"/>
      <c r="G156" s="8"/>
    </row>
    <row r="157" spans="1:7" ht="15.75">
      <c r="A157" s="10"/>
      <c r="B157" s="10"/>
      <c r="C157" s="11"/>
      <c r="D157" s="5"/>
      <c r="E157" s="8"/>
      <c r="F157" s="8"/>
      <c r="G157" s="8"/>
    </row>
    <row r="158" spans="1:7" ht="15.75">
      <c r="A158" s="10"/>
      <c r="B158" s="10"/>
      <c r="C158" s="11"/>
      <c r="D158" s="5"/>
      <c r="E158" s="8"/>
      <c r="F158" s="8"/>
      <c r="G158" s="8"/>
    </row>
    <row r="159" spans="1:7" ht="15.75">
      <c r="A159" s="10"/>
      <c r="B159" s="10"/>
      <c r="C159" s="11"/>
      <c r="D159" s="5"/>
      <c r="E159" s="8"/>
      <c r="F159" s="8"/>
      <c r="G159" s="8"/>
    </row>
    <row r="160" spans="1:7" ht="15.75">
      <c r="A160" s="10"/>
      <c r="B160" s="10"/>
      <c r="C160" s="11"/>
      <c r="D160" s="5"/>
      <c r="E160" s="8"/>
      <c r="F160" s="8"/>
      <c r="G160" s="8"/>
    </row>
    <row r="161" spans="1:7" ht="15.75">
      <c r="A161" s="10"/>
      <c r="B161" s="10"/>
      <c r="C161" s="11"/>
      <c r="D161" s="5"/>
      <c r="E161" s="8"/>
      <c r="F161" s="8"/>
      <c r="G161" s="8"/>
    </row>
    <row r="162" spans="1:7" ht="15.75">
      <c r="A162" s="10"/>
      <c r="B162" s="10"/>
      <c r="C162" s="11"/>
      <c r="D162" s="5"/>
      <c r="E162" s="8"/>
      <c r="F162" s="8"/>
      <c r="G162" s="8"/>
    </row>
    <row r="163" spans="1:7" ht="15.75">
      <c r="A163" s="10"/>
      <c r="B163" s="10"/>
      <c r="C163" s="11"/>
      <c r="D163" s="5"/>
      <c r="E163" s="8"/>
      <c r="F163" s="8"/>
      <c r="G163" s="8"/>
    </row>
    <row r="164" spans="1:7" ht="15.75">
      <c r="A164" s="10"/>
      <c r="B164" s="10"/>
      <c r="C164" s="11"/>
      <c r="D164" s="5"/>
      <c r="E164" s="8"/>
      <c r="F164" s="8"/>
      <c r="G164" s="8"/>
    </row>
    <row r="165" spans="1:7" ht="15.75">
      <c r="A165" s="10"/>
      <c r="B165" s="10"/>
      <c r="C165" s="11"/>
      <c r="D165" s="5"/>
      <c r="E165" s="8"/>
      <c r="F165" s="8"/>
      <c r="G165" s="8"/>
    </row>
    <row r="166" spans="1:7" ht="15.75">
      <c r="A166" s="10"/>
      <c r="B166" s="10"/>
      <c r="C166" s="11"/>
      <c r="D166" s="5"/>
      <c r="E166" s="8"/>
      <c r="F166" s="8"/>
      <c r="G166" s="8"/>
    </row>
    <row r="167" spans="1:7" ht="15.75">
      <c r="A167" s="10"/>
      <c r="B167" s="10"/>
      <c r="C167" s="11"/>
      <c r="D167" s="5"/>
      <c r="E167" s="8"/>
      <c r="F167" s="8"/>
      <c r="G167" s="8"/>
    </row>
    <row r="168" spans="1:7" ht="15.75">
      <c r="A168" s="10"/>
      <c r="B168" s="10"/>
      <c r="C168" s="11"/>
      <c r="D168" s="5"/>
      <c r="E168" s="8"/>
      <c r="F168" s="8"/>
      <c r="G168" s="8"/>
    </row>
    <row r="169" spans="1:7" ht="15.75">
      <c r="A169" s="10"/>
      <c r="B169" s="10"/>
      <c r="C169" s="11"/>
      <c r="D169" s="5"/>
      <c r="E169" s="8"/>
      <c r="F169" s="8"/>
      <c r="G169" s="8"/>
    </row>
    <row r="170" spans="1:7" ht="15.75">
      <c r="A170" s="10"/>
      <c r="B170" s="10"/>
      <c r="C170" s="11"/>
      <c r="D170" s="5"/>
      <c r="E170" s="8"/>
      <c r="F170" s="8"/>
      <c r="G170" s="8"/>
    </row>
    <row r="171" spans="1:7" ht="15.75">
      <c r="A171" s="10"/>
      <c r="B171" s="10"/>
      <c r="C171" s="11"/>
      <c r="D171" s="5"/>
      <c r="E171" s="8"/>
      <c r="F171" s="8"/>
      <c r="G171" s="8"/>
    </row>
    <row r="172" spans="1:7" ht="15.75">
      <c r="A172" s="10"/>
      <c r="B172" s="10"/>
      <c r="C172" s="11"/>
      <c r="D172" s="5"/>
      <c r="E172" s="8"/>
      <c r="F172" s="8"/>
      <c r="G172" s="8"/>
    </row>
    <row r="173" spans="1:7" ht="15.75">
      <c r="A173" s="10"/>
      <c r="B173" s="10"/>
      <c r="C173" s="11"/>
      <c r="D173" s="5"/>
      <c r="E173" s="8"/>
      <c r="F173" s="8"/>
      <c r="G173" s="8"/>
    </row>
    <row r="174" spans="1:7" ht="15.75">
      <c r="A174" s="10"/>
      <c r="B174" s="10"/>
      <c r="C174" s="11"/>
      <c r="D174" s="5"/>
      <c r="E174" s="8"/>
      <c r="F174" s="8"/>
      <c r="G174" s="8"/>
    </row>
    <row r="175" spans="1:7" ht="15.75">
      <c r="A175" s="10"/>
      <c r="B175" s="10"/>
      <c r="C175" s="11"/>
      <c r="D175" s="5"/>
      <c r="E175" s="8"/>
      <c r="F175" s="8"/>
      <c r="G175" s="8"/>
    </row>
    <row r="176" spans="1:7" ht="15.75">
      <c r="A176" s="10"/>
      <c r="B176" s="10"/>
      <c r="C176" s="11"/>
      <c r="D176" s="5"/>
      <c r="E176" s="8"/>
      <c r="F176" s="8"/>
      <c r="G176" s="8"/>
    </row>
    <row r="177" spans="1:7" ht="15.75">
      <c r="A177" s="10"/>
      <c r="B177" s="10"/>
      <c r="C177" s="11"/>
      <c r="D177" s="5"/>
      <c r="E177" s="8"/>
      <c r="F177" s="8"/>
      <c r="G177" s="8"/>
    </row>
    <row r="178" spans="1:7" ht="15.75">
      <c r="A178" s="10"/>
      <c r="B178" s="10"/>
      <c r="C178" s="11"/>
      <c r="D178" s="5"/>
      <c r="E178" s="8"/>
      <c r="F178" s="8"/>
      <c r="G178" s="8"/>
    </row>
    <row r="179" spans="1:7" ht="15.75">
      <c r="A179" s="10"/>
      <c r="B179" s="10"/>
      <c r="C179" s="11"/>
      <c r="D179" s="5"/>
      <c r="E179" s="8"/>
      <c r="F179" s="8"/>
      <c r="G179" s="8"/>
    </row>
    <row r="180" spans="1:7" ht="15.75">
      <c r="A180" s="10"/>
      <c r="B180" s="10"/>
      <c r="C180" s="11"/>
      <c r="D180" s="5"/>
      <c r="E180" s="8"/>
      <c r="F180" s="8"/>
      <c r="G180" s="8"/>
    </row>
    <row r="181" spans="1:7" ht="15.75">
      <c r="A181" s="10"/>
      <c r="B181" s="10"/>
      <c r="C181" s="11"/>
      <c r="D181" s="5"/>
      <c r="E181" s="8"/>
      <c r="F181" s="8"/>
      <c r="G181" s="8"/>
    </row>
    <row r="182" spans="1:7" ht="15.75">
      <c r="A182" s="10"/>
      <c r="B182" s="10"/>
      <c r="C182" s="11"/>
      <c r="D182" s="5"/>
      <c r="E182" s="8"/>
      <c r="F182" s="8"/>
      <c r="G182" s="8"/>
    </row>
    <row r="183" spans="1:7" ht="15.75">
      <c r="A183" s="10"/>
      <c r="B183" s="10"/>
      <c r="C183" s="11"/>
      <c r="D183" s="5"/>
      <c r="E183" s="8"/>
      <c r="F183" s="8"/>
      <c r="G183" s="8"/>
    </row>
    <row r="184" spans="1:7" ht="15.75">
      <c r="A184" s="10"/>
      <c r="B184" s="10"/>
      <c r="C184" s="11"/>
      <c r="D184" s="5"/>
      <c r="E184" s="8"/>
      <c r="F184" s="8"/>
      <c r="G184" s="8"/>
    </row>
    <row r="185" spans="1:7" ht="15.75">
      <c r="A185" s="10"/>
      <c r="B185" s="10"/>
      <c r="C185" s="11"/>
      <c r="D185" s="5"/>
      <c r="E185" s="8"/>
      <c r="F185" s="8"/>
      <c r="G185" s="8"/>
    </row>
    <row r="186" spans="1:7" ht="15.75">
      <c r="A186" s="10"/>
      <c r="B186" s="10"/>
      <c r="C186" s="11"/>
      <c r="D186" s="5"/>
      <c r="E186" s="8"/>
      <c r="F186" s="8"/>
      <c r="G186" s="8"/>
    </row>
    <row r="187" spans="1:7" ht="15.75">
      <c r="A187" s="10"/>
      <c r="B187" s="10"/>
      <c r="C187" s="11"/>
      <c r="D187" s="5"/>
      <c r="E187" s="8"/>
      <c r="F187" s="8"/>
      <c r="G187" s="8"/>
    </row>
    <row r="188" spans="1:7" ht="15.75">
      <c r="A188" s="10"/>
      <c r="B188" s="10"/>
      <c r="C188" s="11"/>
      <c r="D188" s="5"/>
      <c r="E188" s="8"/>
      <c r="F188" s="8"/>
      <c r="G188" s="8"/>
    </row>
    <row r="189" spans="1:7" ht="15.75">
      <c r="A189" s="10"/>
      <c r="B189" s="10"/>
      <c r="C189" s="11"/>
      <c r="D189" s="5"/>
      <c r="E189" s="8"/>
      <c r="F189" s="8"/>
      <c r="G189" s="8"/>
    </row>
    <row r="190" spans="1:7" ht="15.75">
      <c r="A190" s="10"/>
      <c r="B190" s="10"/>
      <c r="C190" s="11"/>
      <c r="D190" s="5"/>
      <c r="E190" s="8"/>
      <c r="F190" s="8"/>
      <c r="G190" s="8"/>
    </row>
    <row r="191" spans="1:7" ht="15.75">
      <c r="A191" s="10"/>
      <c r="B191" s="10"/>
      <c r="C191" s="11"/>
      <c r="D191" s="5"/>
      <c r="E191" s="8"/>
      <c r="F191" s="8"/>
      <c r="G191" s="8"/>
    </row>
    <row r="192" spans="1:7" ht="15.75">
      <c r="A192" s="10"/>
      <c r="B192" s="10"/>
      <c r="C192" s="11"/>
      <c r="D192" s="5"/>
      <c r="E192" s="8"/>
      <c r="F192" s="8"/>
      <c r="G192" s="8"/>
    </row>
    <row r="193" spans="1:7" ht="15.75">
      <c r="A193" s="10"/>
      <c r="B193" s="10"/>
      <c r="C193" s="11"/>
      <c r="D193" s="5"/>
      <c r="E193" s="8"/>
      <c r="F193" s="8"/>
      <c r="G193" s="8"/>
    </row>
    <row r="194" spans="1:7" ht="15.75">
      <c r="A194" s="10"/>
      <c r="B194" s="10"/>
      <c r="C194" s="11"/>
      <c r="D194" s="5"/>
      <c r="E194" s="8"/>
      <c r="F194" s="8"/>
      <c r="G194" s="8"/>
    </row>
    <row r="195" spans="1:7" ht="15.75">
      <c r="A195" s="10"/>
      <c r="B195" s="10"/>
      <c r="C195" s="11"/>
      <c r="D195" s="5"/>
      <c r="E195" s="8"/>
      <c r="F195" s="8"/>
      <c r="G195" s="8"/>
    </row>
    <row r="196" spans="1:7" ht="15.75">
      <c r="A196" s="10"/>
      <c r="B196" s="10"/>
      <c r="C196" s="11"/>
      <c r="D196" s="5"/>
      <c r="E196" s="8"/>
      <c r="F196" s="8"/>
      <c r="G196" s="8"/>
    </row>
    <row r="197" spans="1:7" ht="15.75">
      <c r="A197" s="10"/>
      <c r="B197" s="10"/>
      <c r="C197" s="11"/>
      <c r="D197" s="5"/>
      <c r="E197" s="8"/>
      <c r="F197" s="8"/>
      <c r="G197" s="8"/>
    </row>
    <row r="198" spans="1:7" ht="15.75">
      <c r="A198" s="10"/>
      <c r="B198" s="10"/>
      <c r="C198" s="11"/>
      <c r="D198" s="5"/>
      <c r="E198" s="8"/>
      <c r="F198" s="8"/>
      <c r="G198" s="8"/>
    </row>
    <row r="199" spans="1:7" ht="15.75">
      <c r="A199" s="10"/>
      <c r="B199" s="10"/>
      <c r="C199" s="11"/>
      <c r="D199" s="5"/>
      <c r="E199" s="8"/>
      <c r="F199" s="8"/>
      <c r="G199" s="8"/>
    </row>
    <row r="200" spans="1:7" ht="15.75">
      <c r="A200" s="10"/>
      <c r="B200" s="10"/>
      <c r="C200" s="11"/>
      <c r="D200" s="5"/>
      <c r="E200" s="8"/>
      <c r="F200" s="8"/>
      <c r="G200" s="8"/>
    </row>
    <row r="201" spans="1:7" ht="15.75">
      <c r="A201" s="10"/>
      <c r="B201" s="10"/>
      <c r="C201" s="11"/>
      <c r="D201" s="5"/>
      <c r="E201" s="8"/>
      <c r="F201" s="8"/>
      <c r="G201" s="8"/>
    </row>
    <row r="202" spans="1:7" ht="15.75">
      <c r="A202" s="10"/>
      <c r="B202" s="10"/>
      <c r="C202" s="11"/>
      <c r="D202" s="5"/>
      <c r="E202" s="8"/>
      <c r="F202" s="8"/>
      <c r="G202" s="8"/>
    </row>
    <row r="203" spans="1:7" ht="15.75">
      <c r="A203" s="10"/>
      <c r="B203" s="10"/>
      <c r="C203" s="11"/>
      <c r="D203" s="5"/>
      <c r="E203" s="8"/>
      <c r="F203" s="8"/>
      <c r="G203" s="8"/>
    </row>
    <row r="204" spans="1:7" ht="15.75">
      <c r="A204" s="10"/>
      <c r="B204" s="10"/>
      <c r="C204" s="11"/>
      <c r="D204" s="5"/>
      <c r="E204" s="8"/>
      <c r="F204" s="8"/>
      <c r="G204" s="8"/>
    </row>
    <row r="205" spans="1:7" ht="15.75">
      <c r="A205" s="10"/>
      <c r="B205" s="10"/>
      <c r="C205" s="11"/>
      <c r="D205" s="5"/>
      <c r="E205" s="8"/>
      <c r="F205" s="8"/>
      <c r="G205" s="8"/>
    </row>
    <row r="206" spans="1:7" ht="15.75">
      <c r="A206" s="10"/>
      <c r="B206" s="10"/>
      <c r="C206" s="11"/>
      <c r="D206" s="5"/>
      <c r="E206" s="8"/>
      <c r="F206" s="8"/>
      <c r="G206" s="8"/>
    </row>
    <row r="207" spans="1:7" ht="15.75">
      <c r="A207" s="10"/>
      <c r="B207" s="10"/>
      <c r="C207" s="11"/>
      <c r="D207" s="5"/>
      <c r="E207" s="8"/>
      <c r="F207" s="8"/>
      <c r="G207" s="8"/>
    </row>
    <row r="208" spans="1:7" ht="15.75">
      <c r="A208" s="10"/>
      <c r="B208" s="10"/>
      <c r="C208" s="11"/>
      <c r="D208" s="5"/>
      <c r="E208" s="8"/>
      <c r="F208" s="8"/>
      <c r="G208" s="8"/>
    </row>
    <row r="209" spans="1:7" ht="15.75">
      <c r="A209" s="10"/>
      <c r="B209" s="10"/>
      <c r="C209" s="11"/>
      <c r="D209" s="5"/>
      <c r="E209" s="8"/>
      <c r="F209" s="8"/>
      <c r="G209" s="8"/>
    </row>
    <row r="210" spans="1:7" ht="15.75">
      <c r="A210" s="10"/>
      <c r="B210" s="10"/>
      <c r="C210" s="11"/>
      <c r="D210" s="5"/>
      <c r="E210" s="8"/>
      <c r="F210" s="8"/>
      <c r="G210" s="8"/>
    </row>
    <row r="211" spans="1:7" ht="15.75">
      <c r="A211" s="10"/>
      <c r="B211" s="10"/>
      <c r="C211" s="11"/>
      <c r="D211" s="5"/>
      <c r="E211" s="8"/>
      <c r="F211" s="8"/>
      <c r="G211" s="8"/>
    </row>
    <row r="212" spans="1:7" ht="15.75">
      <c r="A212" s="10"/>
      <c r="B212" s="10"/>
      <c r="C212" s="11"/>
      <c r="D212" s="5"/>
      <c r="E212" s="8"/>
      <c r="F212" s="8"/>
      <c r="G212" s="8"/>
    </row>
    <row r="213" spans="1:7" ht="15.75">
      <c r="A213" s="10"/>
      <c r="B213" s="10"/>
      <c r="C213" s="11"/>
      <c r="D213" s="5"/>
      <c r="E213" s="8"/>
      <c r="F213" s="8"/>
      <c r="G213" s="8"/>
    </row>
    <row r="214" spans="1:7" ht="15.75">
      <c r="A214" s="10"/>
      <c r="B214" s="10"/>
      <c r="C214" s="11"/>
      <c r="D214" s="5"/>
      <c r="E214" s="8"/>
      <c r="F214" s="8"/>
      <c r="G214" s="8"/>
    </row>
    <row r="215" spans="1:7" ht="15.75">
      <c r="A215" s="10"/>
      <c r="B215" s="10"/>
      <c r="C215" s="11"/>
      <c r="D215" s="5"/>
      <c r="E215" s="8"/>
      <c r="F215" s="8"/>
      <c r="G215" s="8"/>
    </row>
    <row r="216" spans="1:7" ht="15.75">
      <c r="A216" s="10"/>
      <c r="B216" s="10"/>
      <c r="C216" s="11"/>
      <c r="D216" s="5"/>
      <c r="E216" s="8"/>
      <c r="F216" s="8"/>
      <c r="G216" s="8"/>
    </row>
    <row r="217" spans="1:7" ht="15.75">
      <c r="A217" s="10"/>
      <c r="B217" s="10"/>
      <c r="C217" s="11"/>
      <c r="D217" s="5"/>
      <c r="E217" s="8"/>
      <c r="F217" s="8"/>
      <c r="G217" s="8"/>
    </row>
    <row r="218" spans="1:7" ht="15.75">
      <c r="A218" s="10"/>
      <c r="B218" s="10"/>
      <c r="C218" s="11"/>
      <c r="D218" s="5"/>
      <c r="E218" s="8"/>
      <c r="F218" s="8"/>
      <c r="G218" s="8"/>
    </row>
    <row r="219" spans="1:7" ht="15.75">
      <c r="A219" s="10"/>
      <c r="B219" s="10"/>
      <c r="C219" s="11"/>
      <c r="D219" s="5"/>
      <c r="E219" s="8"/>
      <c r="F219" s="8"/>
      <c r="G219" s="8"/>
    </row>
    <row r="220" spans="1:7" ht="15.75">
      <c r="A220" s="10"/>
      <c r="B220" s="10"/>
      <c r="C220" s="11"/>
      <c r="D220" s="5"/>
      <c r="E220" s="8"/>
      <c r="F220" s="8"/>
      <c r="G220" s="8"/>
    </row>
    <row r="221" spans="1:7" ht="15.75">
      <c r="A221" s="10"/>
      <c r="B221" s="10"/>
      <c r="C221" s="11"/>
      <c r="D221" s="5"/>
      <c r="E221" s="8"/>
      <c r="F221" s="8"/>
      <c r="G221" s="8"/>
    </row>
    <row r="222" spans="1:7" ht="15.75">
      <c r="A222" s="10"/>
      <c r="B222" s="10"/>
      <c r="C222" s="11"/>
      <c r="D222" s="5"/>
      <c r="E222" s="8"/>
      <c r="F222" s="8"/>
      <c r="G222" s="8"/>
    </row>
    <row r="223" spans="1:7" ht="15.75">
      <c r="A223" s="10"/>
      <c r="B223" s="10"/>
      <c r="C223" s="11"/>
      <c r="D223" s="5"/>
      <c r="E223" s="8"/>
      <c r="F223" s="8"/>
      <c r="G223" s="8"/>
    </row>
    <row r="224" spans="1:7" ht="15.75">
      <c r="A224" s="10"/>
      <c r="B224" s="10"/>
      <c r="C224" s="11"/>
      <c r="D224" s="5"/>
      <c r="E224" s="8"/>
      <c r="F224" s="8"/>
      <c r="G224" s="8"/>
    </row>
    <row r="225" spans="1:7" ht="15.75">
      <c r="A225" s="10"/>
      <c r="B225" s="10"/>
      <c r="C225" s="11"/>
      <c r="D225" s="5"/>
      <c r="E225" s="8"/>
      <c r="F225" s="8"/>
      <c r="G225" s="8"/>
    </row>
    <row r="226" spans="1:7" ht="15.75">
      <c r="A226" s="10"/>
      <c r="C226" s="2"/>
      <c r="D226" s="5"/>
      <c r="E226" s="8"/>
      <c r="F226" s="8"/>
      <c r="G226" s="8"/>
    </row>
    <row r="227" spans="3:7" ht="12.75">
      <c r="C227" s="2"/>
      <c r="D227" s="5"/>
      <c r="E227" s="8"/>
      <c r="F227" s="8"/>
      <c r="G227" s="8"/>
    </row>
    <row r="228" spans="3:7" ht="12.75">
      <c r="C228" s="2"/>
      <c r="D228" s="5"/>
      <c r="E228" s="8"/>
      <c r="F228" s="8"/>
      <c r="G228" s="8"/>
    </row>
    <row r="229" spans="3:7" ht="12.75">
      <c r="C229" s="2"/>
      <c r="D229" s="5"/>
      <c r="E229" s="8"/>
      <c r="F229" s="8"/>
      <c r="G229" s="8"/>
    </row>
    <row r="230" spans="3:7" ht="12.75">
      <c r="C230" s="2"/>
      <c r="D230" s="5"/>
      <c r="E230" s="8"/>
      <c r="F230" s="8"/>
      <c r="G230" s="8"/>
    </row>
    <row r="231" spans="3:7" ht="12.75">
      <c r="C231" s="2"/>
      <c r="D231" s="5"/>
      <c r="E231" s="8"/>
      <c r="F231" s="8"/>
      <c r="G231" s="8"/>
    </row>
    <row r="232" spans="3:7" ht="12.75">
      <c r="C232" s="2"/>
      <c r="D232" s="5"/>
      <c r="E232" s="8"/>
      <c r="F232" s="8"/>
      <c r="G232" s="8"/>
    </row>
    <row r="233" spans="3:7" ht="12.75">
      <c r="C233" s="2"/>
      <c r="D233" s="5"/>
      <c r="E233" s="8"/>
      <c r="F233" s="8"/>
      <c r="G233" s="8"/>
    </row>
    <row r="234" spans="3:7" ht="12.75">
      <c r="C234" s="2"/>
      <c r="D234" s="5"/>
      <c r="E234" s="8"/>
      <c r="F234" s="8"/>
      <c r="G234" s="8"/>
    </row>
    <row r="235" spans="3:7" ht="12.75">
      <c r="C235" s="2"/>
      <c r="D235" s="5"/>
      <c r="E235" s="8"/>
      <c r="F235" s="8"/>
      <c r="G235" s="8"/>
    </row>
    <row r="236" spans="3:7" ht="12.75">
      <c r="C236" s="2"/>
      <c r="D236" s="5"/>
      <c r="E236" s="8"/>
      <c r="F236" s="8"/>
      <c r="G236" s="8"/>
    </row>
    <row r="237" spans="3:7" ht="12.75">
      <c r="C237" s="2"/>
      <c r="D237" s="5"/>
      <c r="E237" s="8"/>
      <c r="F237" s="8"/>
      <c r="G237" s="8"/>
    </row>
    <row r="238" spans="3:7" ht="12.75">
      <c r="C238" s="2"/>
      <c r="D238" s="5"/>
      <c r="E238" s="8"/>
      <c r="F238" s="8"/>
      <c r="G238" s="8"/>
    </row>
    <row r="239" spans="3:7" ht="12.75">
      <c r="C239" s="2"/>
      <c r="D239" s="5"/>
      <c r="E239" s="8"/>
      <c r="F239" s="8"/>
      <c r="G239" s="8"/>
    </row>
    <row r="240" spans="3:7" ht="12.75">
      <c r="C240" s="2"/>
      <c r="D240" s="5"/>
      <c r="E240" s="8"/>
      <c r="F240" s="8"/>
      <c r="G240" s="8"/>
    </row>
    <row r="241" spans="3:7" ht="12.75">
      <c r="C241" s="2"/>
      <c r="D241" s="5"/>
      <c r="E241" s="8"/>
      <c r="F241" s="8"/>
      <c r="G241" s="8"/>
    </row>
    <row r="242" spans="3:7" ht="12.75">
      <c r="C242" s="2"/>
      <c r="D242" s="5"/>
      <c r="E242" s="8"/>
      <c r="F242" s="8"/>
      <c r="G242" s="8"/>
    </row>
    <row r="243" spans="3:7" ht="12.75">
      <c r="C243" s="2"/>
      <c r="D243" s="5"/>
      <c r="E243" s="8"/>
      <c r="F243" s="8"/>
      <c r="G243" s="8"/>
    </row>
    <row r="244" spans="3:7" ht="12.75">
      <c r="C244" s="2"/>
      <c r="D244" s="5"/>
      <c r="E244" s="8"/>
      <c r="F244" s="8"/>
      <c r="G244" s="8"/>
    </row>
    <row r="245" spans="3:7" ht="12.75">
      <c r="C245" s="2"/>
      <c r="D245" s="5"/>
      <c r="E245" s="8"/>
      <c r="F245" s="8"/>
      <c r="G245" s="8"/>
    </row>
    <row r="246" spans="3:7" ht="12.75">
      <c r="C246" s="2"/>
      <c r="D246" s="5"/>
      <c r="E246" s="8"/>
      <c r="F246" s="8"/>
      <c r="G246" s="8"/>
    </row>
    <row r="247" spans="3:7" ht="12.75">
      <c r="C247" s="2"/>
      <c r="D247" s="5"/>
      <c r="E247" s="8"/>
      <c r="F247" s="8"/>
      <c r="G247" s="8"/>
    </row>
    <row r="248" spans="3:7" ht="12.75">
      <c r="C248" s="2"/>
      <c r="D248" s="5"/>
      <c r="E248" s="8"/>
      <c r="F248" s="8"/>
      <c r="G248" s="8"/>
    </row>
    <row r="249" spans="3:7" ht="12.75">
      <c r="C249" s="2"/>
      <c r="D249" s="5"/>
      <c r="E249" s="8"/>
      <c r="F249" s="8"/>
      <c r="G249" s="8"/>
    </row>
    <row r="250" spans="3:7" ht="12.75">
      <c r="C250" s="2"/>
      <c r="D250" s="5"/>
      <c r="E250" s="8"/>
      <c r="F250" s="8"/>
      <c r="G250" s="8"/>
    </row>
    <row r="251" spans="3:7" ht="12.75">
      <c r="C251" s="2"/>
      <c r="D251" s="5"/>
      <c r="E251" s="8"/>
      <c r="F251" s="8"/>
      <c r="G251" s="8"/>
    </row>
    <row r="252" spans="3:7" ht="12.75">
      <c r="C252" s="2"/>
      <c r="D252" s="5"/>
      <c r="E252" s="8"/>
      <c r="F252" s="8"/>
      <c r="G252" s="8"/>
    </row>
    <row r="253" spans="3:7" ht="12.75">
      <c r="C253" s="2"/>
      <c r="D253" s="5"/>
      <c r="E253" s="8"/>
      <c r="F253" s="8"/>
      <c r="G253" s="8"/>
    </row>
    <row r="254" spans="3:7" ht="12.75">
      <c r="C254" s="2"/>
      <c r="D254" s="5"/>
      <c r="E254" s="8"/>
      <c r="F254" s="8"/>
      <c r="G254" s="8"/>
    </row>
    <row r="255" spans="3:7" ht="12.75">
      <c r="C255" s="2"/>
      <c r="D255" s="5"/>
      <c r="E255" s="8"/>
      <c r="F255" s="8"/>
      <c r="G255" s="8"/>
    </row>
    <row r="256" spans="3:7" ht="12.75">
      <c r="C256" s="2"/>
      <c r="D256" s="5"/>
      <c r="E256" s="8"/>
      <c r="F256" s="8"/>
      <c r="G256" s="8"/>
    </row>
    <row r="257" spans="3:7" ht="12.75">
      <c r="C257" s="2"/>
      <c r="D257" s="5"/>
      <c r="E257" s="8"/>
      <c r="F257" s="8"/>
      <c r="G257" s="8"/>
    </row>
    <row r="258" spans="3:7" ht="12.75">
      <c r="C258" s="2"/>
      <c r="D258" s="5"/>
      <c r="E258" s="8"/>
      <c r="F258" s="8"/>
      <c r="G258" s="8"/>
    </row>
    <row r="259" spans="3:7" ht="12.75">
      <c r="C259" s="2"/>
      <c r="D259" s="5"/>
      <c r="E259" s="8"/>
      <c r="F259" s="8"/>
      <c r="G259" s="8"/>
    </row>
    <row r="260" spans="3:7" ht="12.75">
      <c r="C260" s="2"/>
      <c r="D260" s="5"/>
      <c r="E260" s="8"/>
      <c r="F260" s="8"/>
      <c r="G260" s="8"/>
    </row>
    <row r="261" spans="3:7" ht="12.75">
      <c r="C261" s="2"/>
      <c r="D261" s="5"/>
      <c r="E261" s="8"/>
      <c r="F261" s="8"/>
      <c r="G261" s="8"/>
    </row>
    <row r="262" spans="3:7" ht="12.75">
      <c r="C262" s="2"/>
      <c r="D262" s="5"/>
      <c r="E262" s="8"/>
      <c r="F262" s="8"/>
      <c r="G262" s="8"/>
    </row>
    <row r="263" spans="3:7" ht="12.75">
      <c r="C263" s="2"/>
      <c r="D263" s="5"/>
      <c r="E263" s="8"/>
      <c r="F263" s="8"/>
      <c r="G263" s="8"/>
    </row>
    <row r="264" spans="3:7" ht="12.75">
      <c r="C264" s="2"/>
      <c r="D264" s="5"/>
      <c r="E264" s="8"/>
      <c r="F264" s="8"/>
      <c r="G264" s="8"/>
    </row>
    <row r="265" spans="3:7" ht="12.75">
      <c r="C265" s="2"/>
      <c r="D265" s="5"/>
      <c r="E265" s="8"/>
      <c r="F265" s="8"/>
      <c r="G265" s="8"/>
    </row>
    <row r="266" spans="3:7" ht="12.75">
      <c r="C266" s="2"/>
      <c r="D266" s="5"/>
      <c r="E266" s="8"/>
      <c r="F266" s="8"/>
      <c r="G266" s="8"/>
    </row>
    <row r="267" spans="3:7" ht="12.75">
      <c r="C267" s="2"/>
      <c r="D267" s="5"/>
      <c r="E267" s="8"/>
      <c r="F267" s="8"/>
      <c r="G267" s="8"/>
    </row>
    <row r="268" spans="3:7" ht="12.75">
      <c r="C268" s="2"/>
      <c r="D268" s="5"/>
      <c r="E268" s="8"/>
      <c r="F268" s="8"/>
      <c r="G268" s="8"/>
    </row>
    <row r="269" spans="3:7" ht="12.75">
      <c r="C269" s="2"/>
      <c r="D269" s="5"/>
      <c r="E269" s="8"/>
      <c r="F269" s="8"/>
      <c r="G269" s="8"/>
    </row>
    <row r="270" spans="3:7" ht="12.75">
      <c r="C270" s="2"/>
      <c r="D270" s="5"/>
      <c r="E270" s="8"/>
      <c r="F270" s="8"/>
      <c r="G270" s="8"/>
    </row>
    <row r="271" spans="3:7" ht="12.75">
      <c r="C271" s="2"/>
      <c r="D271" s="5"/>
      <c r="E271" s="8"/>
      <c r="F271" s="8"/>
      <c r="G271" s="8"/>
    </row>
    <row r="272" spans="3:7" ht="12.75">
      <c r="C272" s="2"/>
      <c r="D272" s="5"/>
      <c r="E272" s="8"/>
      <c r="F272" s="8"/>
      <c r="G272" s="8"/>
    </row>
    <row r="273" spans="3:7" ht="12.75">
      <c r="C273" s="2"/>
      <c r="D273" s="5"/>
      <c r="E273" s="8"/>
      <c r="F273" s="8"/>
      <c r="G273" s="8"/>
    </row>
    <row r="274" spans="3:7" ht="12.75">
      <c r="C274" s="2"/>
      <c r="D274" s="5"/>
      <c r="E274" s="8"/>
      <c r="F274" s="8"/>
      <c r="G274" s="8"/>
    </row>
    <row r="275" spans="3:7" ht="12.75">
      <c r="C275" s="2"/>
      <c r="D275" s="5"/>
      <c r="E275" s="8"/>
      <c r="F275" s="8"/>
      <c r="G275" s="8"/>
    </row>
    <row r="276" spans="3:7" ht="12.75">
      <c r="C276" s="2"/>
      <c r="D276" s="5"/>
      <c r="E276" s="8"/>
      <c r="F276" s="8"/>
      <c r="G276" s="8"/>
    </row>
    <row r="277" spans="3:7" ht="12.75">
      <c r="C277" s="2"/>
      <c r="D277" s="5"/>
      <c r="E277" s="8"/>
      <c r="F277" s="8"/>
      <c r="G277" s="8"/>
    </row>
    <row r="278" spans="3:7" ht="12.75">
      <c r="C278" s="2"/>
      <c r="D278" s="5"/>
      <c r="E278" s="8"/>
      <c r="F278" s="8"/>
      <c r="G278" s="8"/>
    </row>
    <row r="279" spans="3:7" ht="12.75">
      <c r="C279" s="2"/>
      <c r="D279" s="5"/>
      <c r="E279" s="8"/>
      <c r="F279" s="8"/>
      <c r="G279" s="8"/>
    </row>
    <row r="280" spans="3:7" ht="12.75">
      <c r="C280" s="2"/>
      <c r="D280" s="5"/>
      <c r="E280" s="8"/>
      <c r="F280" s="8"/>
      <c r="G280" s="8"/>
    </row>
    <row r="281" spans="3:7" ht="12.75">
      <c r="C281" s="2"/>
      <c r="D281" s="5"/>
      <c r="E281" s="8"/>
      <c r="F281" s="8"/>
      <c r="G281" s="8"/>
    </row>
    <row r="282" spans="3:7" ht="12.75">
      <c r="C282" s="2"/>
      <c r="D282" s="5"/>
      <c r="E282" s="8"/>
      <c r="F282" s="8"/>
      <c r="G282" s="8"/>
    </row>
    <row r="283" spans="3:7" ht="12.75">
      <c r="C283" s="2"/>
      <c r="D283" s="5"/>
      <c r="E283" s="8"/>
      <c r="F283" s="8"/>
      <c r="G283" s="8"/>
    </row>
    <row r="284" spans="3:7" ht="12.75">
      <c r="C284" s="2"/>
      <c r="D284" s="5"/>
      <c r="E284" s="8"/>
      <c r="F284" s="8"/>
      <c r="G284" s="8"/>
    </row>
    <row r="285" spans="3:7" ht="12.75">
      <c r="C285" s="2"/>
      <c r="D285" s="5"/>
      <c r="E285" s="8"/>
      <c r="F285" s="8"/>
      <c r="G285" s="8"/>
    </row>
    <row r="286" spans="3:7" ht="12.75">
      <c r="C286" s="2"/>
      <c r="D286" s="5"/>
      <c r="E286" s="8"/>
      <c r="F286" s="8"/>
      <c r="G286" s="8"/>
    </row>
    <row r="287" spans="3:7" ht="12.75">
      <c r="C287" s="2"/>
      <c r="D287" s="5"/>
      <c r="E287" s="8"/>
      <c r="F287" s="8"/>
      <c r="G287" s="8"/>
    </row>
    <row r="288" spans="3:7" ht="12.75">
      <c r="C288" s="2"/>
      <c r="D288" s="5"/>
      <c r="E288" s="8"/>
      <c r="F288" s="8"/>
      <c r="G288" s="8"/>
    </row>
    <row r="289" spans="3:7" ht="12.75">
      <c r="C289" s="2"/>
      <c r="D289" s="5"/>
      <c r="E289" s="8"/>
      <c r="F289" s="8"/>
      <c r="G289" s="8"/>
    </row>
    <row r="290" spans="3:7" ht="12.75">
      <c r="C290" s="2"/>
      <c r="D290" s="5"/>
      <c r="E290" s="8"/>
      <c r="F290" s="8"/>
      <c r="G290" s="8"/>
    </row>
    <row r="291" spans="3:7" ht="12.75">
      <c r="C291" s="2"/>
      <c r="D291" s="5"/>
      <c r="E291" s="8"/>
      <c r="F291" s="8"/>
      <c r="G291" s="8"/>
    </row>
    <row r="292" spans="3:7" ht="12.75">
      <c r="C292" s="2"/>
      <c r="D292" s="5"/>
      <c r="E292" s="8"/>
      <c r="F292" s="8"/>
      <c r="G292" s="8"/>
    </row>
    <row r="293" spans="3:7" ht="12.75">
      <c r="C293" s="2"/>
      <c r="D293" s="5"/>
      <c r="E293" s="8"/>
      <c r="F293" s="8"/>
      <c r="G293" s="8"/>
    </row>
    <row r="294" spans="3:7" ht="12.75">
      <c r="C294" s="2"/>
      <c r="D294" s="5"/>
      <c r="E294" s="8"/>
      <c r="F294" s="8"/>
      <c r="G294" s="8"/>
    </row>
    <row r="295" spans="3:7" ht="12.75">
      <c r="C295" s="2"/>
      <c r="D295" s="5"/>
      <c r="E295" s="8"/>
      <c r="F295" s="8"/>
      <c r="G295" s="8"/>
    </row>
    <row r="296" spans="3:4" ht="12.75">
      <c r="C296" s="2"/>
      <c r="D296" s="5"/>
    </row>
    <row r="297" spans="3:4" ht="12.75">
      <c r="C297" s="2"/>
      <c r="D297" s="5"/>
    </row>
    <row r="298" spans="3:4" ht="12.75">
      <c r="C298" s="2"/>
      <c r="D298" s="5"/>
    </row>
    <row r="299" spans="3:4" ht="12.75">
      <c r="C299" s="2"/>
      <c r="D299" s="5"/>
    </row>
    <row r="300" spans="3:4" ht="12.75">
      <c r="C300" s="2"/>
      <c r="D300" s="5"/>
    </row>
    <row r="301" spans="3:4" ht="12.75">
      <c r="C301" s="2"/>
      <c r="D301" s="5"/>
    </row>
    <row r="302" spans="3:4" ht="12.75">
      <c r="C302" s="2"/>
      <c r="D302" s="5"/>
    </row>
    <row r="303" spans="3:4" ht="12.75">
      <c r="C303" s="2"/>
      <c r="D303" s="5"/>
    </row>
    <row r="304" spans="3:4" ht="12.75">
      <c r="C304" s="2"/>
      <c r="D304" s="5"/>
    </row>
    <row r="305" spans="3:4" ht="12.75">
      <c r="C305" s="2"/>
      <c r="D305" s="5"/>
    </row>
    <row r="306" spans="3:4" ht="12.75">
      <c r="C306" s="2"/>
      <c r="D306" s="5"/>
    </row>
    <row r="307" spans="3:4" ht="12.75">
      <c r="C307" s="2"/>
      <c r="D307" s="5"/>
    </row>
    <row r="308" spans="3:4" ht="12.75">
      <c r="C308" s="2"/>
      <c r="D308" s="5"/>
    </row>
    <row r="309" spans="3:4" ht="12.75">
      <c r="C309" s="2"/>
      <c r="D309" s="5"/>
    </row>
    <row r="310" spans="3:4" ht="12.75">
      <c r="C310" s="2"/>
      <c r="D310" s="5"/>
    </row>
    <row r="311" spans="3:4" ht="12.75">
      <c r="C311" s="2"/>
      <c r="D311" s="5"/>
    </row>
    <row r="312" spans="3:4" ht="12.75">
      <c r="C312" s="2"/>
      <c r="D312" s="5"/>
    </row>
    <row r="313" spans="3:4" ht="12.75">
      <c r="C313" s="2"/>
      <c r="D313" s="5"/>
    </row>
    <row r="314" spans="3:4" ht="12.75">
      <c r="C314" s="2"/>
      <c r="D314" s="5"/>
    </row>
    <row r="315" spans="3:4" ht="12.75">
      <c r="C315" s="2"/>
      <c r="D315" s="5"/>
    </row>
    <row r="316" spans="3:4" ht="12.75">
      <c r="C316" s="2"/>
      <c r="D316" s="5"/>
    </row>
    <row r="317" spans="3:4" ht="12.75">
      <c r="C317" s="2"/>
      <c r="D317" s="5"/>
    </row>
    <row r="318" spans="3:4" ht="12.75">
      <c r="C318" s="2"/>
      <c r="D318" s="5"/>
    </row>
    <row r="319" spans="3:4" ht="12.75">
      <c r="C319" s="2"/>
      <c r="D319" s="5"/>
    </row>
    <row r="320" spans="3:4" ht="12.75">
      <c r="C320" s="2"/>
      <c r="D320" s="5"/>
    </row>
    <row r="321" spans="3:4" ht="12.75">
      <c r="C321" s="2"/>
      <c r="D321" s="5"/>
    </row>
    <row r="322" spans="3:4" ht="12.75">
      <c r="C322" s="2"/>
      <c r="D322" s="5"/>
    </row>
    <row r="323" spans="3:4" ht="12.75">
      <c r="C323" s="2"/>
      <c r="D323" s="5"/>
    </row>
    <row r="324" spans="3:4" ht="12.75">
      <c r="C324" s="2"/>
      <c r="D324" s="5"/>
    </row>
    <row r="325" spans="3:4" ht="12.75">
      <c r="C325" s="2"/>
      <c r="D325" s="5"/>
    </row>
    <row r="326" spans="3:4" ht="12.75">
      <c r="C326" s="2"/>
      <c r="D326" s="5"/>
    </row>
    <row r="327" spans="3:4" ht="12.75">
      <c r="C327" s="2"/>
      <c r="D327" s="5"/>
    </row>
    <row r="328" spans="3:4" ht="12.75">
      <c r="C328" s="2"/>
      <c r="D328" s="5"/>
    </row>
    <row r="329" spans="3:4" ht="12.75">
      <c r="C329" s="2"/>
      <c r="D329" s="5"/>
    </row>
    <row r="330" spans="3:4" ht="12.75">
      <c r="C330" s="2"/>
      <c r="D330" s="5"/>
    </row>
    <row r="331" spans="3:4" ht="12.75">
      <c r="C331" s="2"/>
      <c r="D331" s="5"/>
    </row>
    <row r="332" spans="3:4" ht="12.75">
      <c r="C332" s="2"/>
      <c r="D332" s="5"/>
    </row>
    <row r="333" spans="3:4" ht="12.75">
      <c r="C333" s="2"/>
      <c r="D333" s="5"/>
    </row>
    <row r="334" spans="3:4" ht="12.75">
      <c r="C334" s="2"/>
      <c r="D334" s="5"/>
    </row>
    <row r="335" spans="3:4" ht="12.75">
      <c r="C335" s="2"/>
      <c r="D335" s="5"/>
    </row>
    <row r="336" spans="3:4" ht="12.75">
      <c r="C336" s="2"/>
      <c r="D336" s="5"/>
    </row>
    <row r="337" spans="3:4" ht="12.75">
      <c r="C337" s="2"/>
      <c r="D337" s="5"/>
    </row>
    <row r="338" spans="3:4" ht="12.75">
      <c r="C338" s="2"/>
      <c r="D338" s="5"/>
    </row>
    <row r="339" spans="3:4" ht="12.75">
      <c r="C339" s="2"/>
      <c r="D339" s="5"/>
    </row>
    <row r="340" spans="3:4" ht="12.75">
      <c r="C340" s="2"/>
      <c r="D340" s="5"/>
    </row>
    <row r="341" spans="3:4" ht="12.75">
      <c r="C341" s="2"/>
      <c r="D341" s="5"/>
    </row>
    <row r="342" spans="3:4" ht="12.75">
      <c r="C342" s="2"/>
      <c r="D342" s="5"/>
    </row>
    <row r="343" spans="3:4" ht="12.75">
      <c r="C343" s="2"/>
      <c r="D343" s="5"/>
    </row>
    <row r="344" spans="3:4" ht="12.75">
      <c r="C344" s="2"/>
      <c r="D344" s="5"/>
    </row>
    <row r="345" spans="3:4" ht="12.75">
      <c r="C345" s="2"/>
      <c r="D345" s="5"/>
    </row>
    <row r="346" spans="3:4" ht="12.75">
      <c r="C346" s="2"/>
      <c r="D346" s="5"/>
    </row>
    <row r="347" spans="3:4" ht="12.75">
      <c r="C347" s="2"/>
      <c r="D347" s="5"/>
    </row>
    <row r="348" spans="3:4" ht="12.75">
      <c r="C348" s="2"/>
      <c r="D348" s="5"/>
    </row>
    <row r="349" spans="3:4" ht="12.75">
      <c r="C349" s="2"/>
      <c r="D349" s="5"/>
    </row>
    <row r="350" spans="3:4" ht="12.75">
      <c r="C350" s="2"/>
      <c r="D350" s="5"/>
    </row>
    <row r="351" spans="3:4" ht="12.75">
      <c r="C351" s="2"/>
      <c r="D351" s="5"/>
    </row>
    <row r="352" spans="3:4" ht="12.75">
      <c r="C352" s="2"/>
      <c r="D352" s="5"/>
    </row>
    <row r="353" spans="3:4" ht="12.75">
      <c r="C353" s="2"/>
      <c r="D353" s="5"/>
    </row>
    <row r="354" spans="3:4" ht="12.75">
      <c r="C354" s="2"/>
      <c r="D354" s="5"/>
    </row>
    <row r="355" spans="3:4" ht="12.75">
      <c r="C355" s="2"/>
      <c r="D355" s="5"/>
    </row>
    <row r="356" spans="3:4" ht="12.75">
      <c r="C356" s="2"/>
      <c r="D356" s="5"/>
    </row>
    <row r="357" spans="3:4" ht="12.75">
      <c r="C357" s="2"/>
      <c r="D357" s="5"/>
    </row>
    <row r="358" spans="3:4" ht="12.75">
      <c r="C358" s="2"/>
      <c r="D358" s="5"/>
    </row>
    <row r="359" spans="3:4" ht="12.75">
      <c r="C359" s="2"/>
      <c r="D359" s="5"/>
    </row>
    <row r="360" spans="3:4" ht="12.75">
      <c r="C360" s="2"/>
      <c r="D360" s="5"/>
    </row>
    <row r="361" spans="3:4" ht="12.75">
      <c r="C361" s="2"/>
      <c r="D361" s="5"/>
    </row>
    <row r="362" spans="3:4" ht="12.75">
      <c r="C362" s="2"/>
      <c r="D362" s="5"/>
    </row>
    <row r="363" spans="3:4" ht="12.75">
      <c r="C363" s="2"/>
      <c r="D363" s="5"/>
    </row>
    <row r="364" spans="3:4" ht="12.75">
      <c r="C364" s="2"/>
      <c r="D364" s="5"/>
    </row>
    <row r="365" spans="3:4" ht="12.75">
      <c r="C365" s="2"/>
      <c r="D365" s="5"/>
    </row>
    <row r="366" spans="3:4" ht="12.75">
      <c r="C366" s="2"/>
      <c r="D366" s="5"/>
    </row>
    <row r="367" spans="3:4" ht="12.75">
      <c r="C367" s="2"/>
      <c r="D367" s="5"/>
    </row>
    <row r="368" spans="3:4" ht="12.75">
      <c r="C368" s="2"/>
      <c r="D368" s="5"/>
    </row>
    <row r="369" spans="3:4" ht="12.75">
      <c r="C369" s="2"/>
      <c r="D369" s="5"/>
    </row>
    <row r="370" spans="3:4" ht="12.75">
      <c r="C370" s="2"/>
      <c r="D370" s="5"/>
    </row>
    <row r="371" spans="3:4" ht="12.75">
      <c r="C371" s="2"/>
      <c r="D371" s="5"/>
    </row>
    <row r="372" spans="3:4" ht="12.75">
      <c r="C372" s="2"/>
      <c r="D372" s="5"/>
    </row>
    <row r="373" spans="3:4" ht="12.75">
      <c r="C373" s="2"/>
      <c r="D373" s="5"/>
    </row>
    <row r="374" spans="3:4" ht="12.75">
      <c r="C374" s="2"/>
      <c r="D374" s="5"/>
    </row>
    <row r="375" spans="3:4" ht="12.75">
      <c r="C375" s="2"/>
      <c r="D375" s="5"/>
    </row>
    <row r="376" spans="3:4" ht="12.75">
      <c r="C376" s="2"/>
      <c r="D376" s="5"/>
    </row>
    <row r="377" spans="3:4" ht="12.75">
      <c r="C377" s="2"/>
      <c r="D377" s="5"/>
    </row>
    <row r="378" spans="3:4" ht="12.75">
      <c r="C378" s="2"/>
      <c r="D378" s="5"/>
    </row>
    <row r="379" spans="3:4" ht="12.75">
      <c r="C379" s="2"/>
      <c r="D379" s="5"/>
    </row>
    <row r="380" spans="3:4" ht="12.75">
      <c r="C380" s="2"/>
      <c r="D380" s="5"/>
    </row>
    <row r="381" spans="3:4" ht="12.75">
      <c r="C381" s="2"/>
      <c r="D381" s="5"/>
    </row>
    <row r="382" spans="3:4" ht="12.75">
      <c r="C382" s="2"/>
      <c r="D382" s="5"/>
    </row>
    <row r="383" spans="3:4" ht="12.75">
      <c r="C383" s="2"/>
      <c r="D383" s="5"/>
    </row>
    <row r="384" spans="3:4" ht="12.75">
      <c r="C384" s="2"/>
      <c r="D384" s="5"/>
    </row>
    <row r="385" spans="3:4" ht="12.75">
      <c r="C385" s="2"/>
      <c r="D385" s="5"/>
    </row>
    <row r="386" spans="3:4" ht="12.75">
      <c r="C386" s="2"/>
      <c r="D386" s="5"/>
    </row>
    <row r="387" spans="3:4" ht="12.75">
      <c r="C387" s="2"/>
      <c r="D387" s="5"/>
    </row>
    <row r="388" spans="3:4" ht="12.75">
      <c r="C388" s="2"/>
      <c r="D388" s="5"/>
    </row>
    <row r="389" spans="3:4" ht="12.75">
      <c r="C389" s="2"/>
      <c r="D389" s="5"/>
    </row>
    <row r="390" spans="3:4" ht="12.75">
      <c r="C390" s="2"/>
      <c r="D390" s="5"/>
    </row>
    <row r="391" spans="3:4" ht="12.75">
      <c r="C391" s="2"/>
      <c r="D391" s="5"/>
    </row>
    <row r="392" spans="3:4" ht="12.75">
      <c r="C392" s="2"/>
      <c r="D392" s="5"/>
    </row>
    <row r="393" spans="3:4" ht="12.75">
      <c r="C393" s="2"/>
      <c r="D393" s="5"/>
    </row>
    <row r="394" spans="3:4" ht="12.75">
      <c r="C394" s="2"/>
      <c r="D394" s="5"/>
    </row>
    <row r="395" spans="3:4" ht="12.75">
      <c r="C395" s="2"/>
      <c r="D395" s="5"/>
    </row>
    <row r="396" spans="3:4" ht="12.75">
      <c r="C396" s="2"/>
      <c r="D396" s="5"/>
    </row>
    <row r="397" spans="3:4" ht="12.75">
      <c r="C397" s="2"/>
      <c r="D397" s="5"/>
    </row>
    <row r="398" spans="3:4" ht="12.75">
      <c r="C398" s="2"/>
      <c r="D398" s="5"/>
    </row>
    <row r="399" spans="3:4" ht="12.75">
      <c r="C399" s="2"/>
      <c r="D399" s="5"/>
    </row>
    <row r="400" spans="3:4" ht="12.75">
      <c r="C400" s="2"/>
      <c r="D400" s="5"/>
    </row>
    <row r="401" spans="3:4" ht="12.75">
      <c r="C401" s="2"/>
      <c r="D401" s="5"/>
    </row>
    <row r="402" spans="3:4" ht="12.75">
      <c r="C402" s="2"/>
      <c r="D402" s="5"/>
    </row>
    <row r="403" spans="3:4" ht="12.75">
      <c r="C403" s="2"/>
      <c r="D403" s="5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</sheetData>
  <sheetProtection/>
  <mergeCells count="22">
    <mergeCell ref="E6:J6"/>
    <mergeCell ref="P8:P11"/>
    <mergeCell ref="F9:F11"/>
    <mergeCell ref="G9:H9"/>
    <mergeCell ref="J9:J11"/>
    <mergeCell ref="K9:K11"/>
    <mergeCell ref="N9:N11"/>
    <mergeCell ref="M10:M11"/>
    <mergeCell ref="H10:H11"/>
    <mergeCell ref="J8:O8"/>
    <mergeCell ref="I122:L122"/>
    <mergeCell ref="E8:I8"/>
    <mergeCell ref="L9:M9"/>
    <mergeCell ref="B8:B11"/>
    <mergeCell ref="C8:C11"/>
    <mergeCell ref="A8:A11"/>
    <mergeCell ref="O10:O11"/>
    <mergeCell ref="E9:E11"/>
    <mergeCell ref="L10:L11"/>
    <mergeCell ref="D8:D11"/>
    <mergeCell ref="I9:I11"/>
    <mergeCell ref="G10:G11"/>
  </mergeCells>
  <conditionalFormatting sqref="S57:W57 F56">
    <cfRule type="cellIs" priority="1" dxfId="0" operator="equal" stopIfTrue="1">
      <formula>0</formula>
    </cfRule>
  </conditionalFormatting>
  <printOptions horizontalCentered="1"/>
  <pageMargins left="0.1968503937007874" right="0.1968503937007874" top="0.67" bottom="0.4" header="0.3" footer="0.19"/>
  <pageSetup fitToHeight="0" horizontalDpi="600" verticalDpi="600" orientation="landscape" paperSize="9" scale="34" r:id="rId1"/>
  <headerFooter alignWithMargins="0">
    <oddFooter>&amp;CСтраница &amp;P</oddFooter>
  </headerFooter>
  <rowBreaks count="3" manualBreakCount="3">
    <brk id="31" min="2" max="15" man="1"/>
    <brk id="50" max="15" man="1"/>
    <brk id="82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User</cp:lastModifiedBy>
  <cp:lastPrinted>2017-12-26T15:37:30Z</cp:lastPrinted>
  <dcterms:created xsi:type="dcterms:W3CDTF">2002-12-20T15:22:07Z</dcterms:created>
  <dcterms:modified xsi:type="dcterms:W3CDTF">2017-12-27T05:42:16Z</dcterms:modified>
  <cp:category/>
  <cp:version/>
  <cp:contentType/>
  <cp:contentStatus/>
</cp:coreProperties>
</file>