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'Лист1'!$A$1:$M$130</definedName>
  </definedNames>
  <calcPr fullCalcOnLoad="1"/>
</workbook>
</file>

<file path=xl/sharedStrings.xml><?xml version="1.0" encoding="utf-8"?>
<sst xmlns="http://schemas.openxmlformats.org/spreadsheetml/2006/main" count="219" uniqueCount="201">
  <si>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</si>
  <si>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</si>
  <si>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</si>
  <si>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</si>
  <si>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</si>
  <si>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</si>
  <si>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</si>
  <si>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</si>
  <si>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</si>
  <si>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</si>
  <si>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</si>
  <si>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</si>
  <si>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</si>
  <si>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</si>
  <si>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</si>
  <si>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</si>
  <si>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</si>
  <si>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</si>
  <si>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</si>
  <si>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</si>
  <si>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</si>
  <si>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</si>
  <si>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</si>
  <si>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</si>
  <si>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</si>
  <si>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</si>
  <si>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</si>
  <si>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</si>
  <si>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</si>
  <si>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</si>
  <si>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</si>
  <si>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</si>
  <si>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</si>
  <si>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</si>
  <si>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</si>
  <si>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</si>
  <si>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</si>
  <si>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</si>
  <si>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</si>
  <si>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</si>
  <si>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</si>
  <si>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</si>
  <si>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</si>
  <si>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</si>
  <si>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</si>
  <si>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</si>
  <si>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</si>
  <si>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</si>
  <si>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</si>
  <si>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</si>
  <si>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</si>
  <si>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</si>
  <si>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</si>
  <si>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</si>
  <si>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</si>
  <si>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</si>
  <si>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</si>
  <si>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</si>
  <si>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</si>
  <si>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</si>
  <si>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</si>
  <si>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</si>
  <si>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</si>
  <si>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</si>
  <si>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</si>
  <si>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</si>
  <si>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</si>
  <si>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</si>
  <si>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</si>
  <si>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</si>
  <si>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</si>
  <si>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</si>
  <si>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</si>
  <si>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</si>
  <si>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</si>
  <si>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</si>
  <si>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</si>
  <si>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</si>
  <si>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</si>
  <si>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</si>
  <si>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</si>
  <si>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</si>
  <si>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</si>
  <si>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</si>
  <si>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</si>
  <si>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</si>
  <si>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</si>
  <si>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</si>
  <si>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</si>
  <si>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</si>
  <si>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</si>
  <si>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</si>
  <si>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</si>
  <si>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</si>
  <si>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</si>
  <si>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</si>
  <si>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</si>
  <si>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</si>
  <si>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</si>
  <si>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</si>
  <si>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</si>
  <si>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</si>
  <si>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</si>
  <si>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</si>
  <si>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</si>
  <si>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</si>
  <si>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</si>
  <si>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</si>
  <si>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</si>
  <si>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</si>
  <si>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</si>
  <si>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</si>
  <si>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</si>
  <si>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</si>
  <si>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</si>
  <si>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</si>
  <si>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</si>
  <si>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</si>
  <si>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</si>
  <si>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</si>
  <si>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</si>
  <si>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</si>
  <si>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</si>
  <si>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</si>
  <si>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</si>
  <si>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</si>
  <si>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</si>
  <si>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</si>
  <si>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</si>
  <si>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</si>
  <si>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</si>
  <si>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</si>
  <si>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</si>
  <si>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</si>
  <si>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</si>
  <si>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</si>
  <si>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</si>
  <si>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</si>
  <si>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</si>
  <si>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</si>
  <si>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</si>
  <si>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</si>
  <si>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</si>
  <si>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</si>
  <si>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</si>
  <si>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</si>
  <si>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</si>
  <si>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</si>
  <si>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</si>
  <si>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</si>
  <si>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</si>
  <si>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</si>
  <si>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</si>
  <si>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</si>
  <si>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</si>
  <si>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</si>
  <si>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</si>
  <si>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</si>
  <si>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</si>
  <si>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</si>
  <si>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</si>
  <si>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</si>
  <si>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</si>
  <si>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</si>
  <si>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</si>
  <si>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</si>
  <si>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</si>
  <si>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</si>
  <si>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</si>
  <si>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</si>
  <si>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</si>
  <si>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</si>
  <si>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</si>
  <si>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</si>
  <si>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</si>
  <si>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Резервний фонд</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</si>
  <si>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</si>
  <si>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</si>
  <si>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</si>
  <si>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</si>
  <si>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Уточнений обсяг видатків районного бюджету на 2012 рік за тимчасовою класифікацією видатків та кредитування місцевих бюджетів</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</si>
  <si>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</si>
  <si>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</si>
  <si>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</si>
  <si>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</si>
  <si>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</si>
  <si>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</si>
  <si>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</si>
  <si>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</si>
  <si>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Загальноосвітні школи ( вт.ч. школа-дитячий садок, інтернат при школі), спеціалізовані школи, ліцей, гімназії, колегіуми</t>
  </si>
  <si>
    <t>в тому числі за рахунок субвенції з державного бюджету</t>
  </si>
  <si>
    <t>в тому числі:</t>
  </si>
  <si>
    <t>за рахунок субвенції з обласного бюджету</t>
  </si>
  <si>
    <t>за рахунок субвенції з державного бюджету</t>
  </si>
  <si>
    <t xml:space="preserve">Допомога на догляд за інвалідом І чи ІІ групи внаслідок психічного розладу </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</si>
  <si>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</si>
  <si>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</si>
  <si>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</si>
  <si>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</si>
  <si>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Додаток 9</t>
  </si>
  <si>
    <t>23.05.2012  № 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</si>
</sst>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4"/>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0" fillId="0" borderId="0">
      <alignment/>
      <protection/>
    </xf>
    <xf numFmtId="0" fontId="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justify"/>
    </xf>
    <xf numFmtId="182" fontId="10" fillId="0" borderId="0" xfId="0" applyNumberFormat="1" applyFont="1" applyAlignment="1">
      <alignment vertical="justify"/>
    </xf>
    <xf numFmtId="0" fontId="9" fillId="0" borderId="0" xfId="0" applyFont="1" applyAlignment="1">
      <alignment horizontal="center"/>
    </xf>
    <xf numFmtId="0" fontId="9" fillId="0" borderId="0" xfId="0" applyFont="1" applyAlignment="1">
      <alignment vertical="top"/>
    </xf>
    <xf numFmtId="0" fontId="19" fillId="0" borderId="0" xfId="0" applyFont="1" applyBorder="1" applyAlignment="1">
      <alignment vertical="justify" wrapText="1"/>
    </xf>
    <xf numFmtId="0" fontId="9" fillId="0" borderId="0" xfId="53" applyFont="1" applyBorder="1" applyAlignment="1">
      <alignment vertical="center" wrapText="1"/>
      <protection/>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pplyProtection="1">
      <alignment horizontal="left" wrapText="1"/>
      <protection locked="0"/>
    </xf>
    <xf numFmtId="0" fontId="9" fillId="0" borderId="0" xfId="53" applyFont="1" applyBorder="1" applyAlignment="1">
      <alignment vertical="top" wrapText="1"/>
      <protection/>
    </xf>
    <xf numFmtId="0" fontId="9" fillId="0" borderId="0" xfId="0" applyFont="1" applyAlignment="1" applyProtection="1">
      <alignment horizontal="left" vertical="top"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6"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0" fillId="0" borderId="20" xfId="0"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2" fillId="0" borderId="1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0" fontId="14"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2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3"/>
  <sheetViews>
    <sheetView tabSelected="1" view="pageBreakPreview" zoomScale="75" zoomScaleNormal="75" zoomScaleSheetLayoutView="75" zoomScalePageLayoutView="0" workbookViewId="0" topLeftCell="C1">
      <pane ySplit="5715" topLeftCell="A122" activePane="topLeft" state="split"/>
      <selection pane="topLeft" activeCell="A129" sqref="A129"/>
      <selection pane="bottomLeft" activeCell="M128" sqref="M128"/>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199</v>
      </c>
      <c r="M3" s="8"/>
    </row>
    <row r="4" spans="9:13" ht="15.75">
      <c r="I4" s="8"/>
      <c r="J4" s="8"/>
      <c r="L4" s="8" t="s">
        <v>86</v>
      </c>
      <c r="M4" s="8"/>
    </row>
    <row r="5" spans="9:13" ht="15.75">
      <c r="I5" s="8"/>
      <c r="J5" s="8"/>
      <c r="L5" s="8" t="s">
        <v>200</v>
      </c>
      <c r="M5" s="8"/>
    </row>
    <row r="6" spans="9:13" ht="15.75">
      <c r="I6" s="8"/>
      <c r="J6" s="8"/>
      <c r="L6" s="8"/>
      <c r="M6" s="8"/>
    </row>
    <row r="7" spans="1:13" ht="20.25">
      <c r="A7" s="85" t="s">
        <v>180</v>
      </c>
      <c r="B7" s="85"/>
      <c r="C7" s="85"/>
      <c r="D7" s="85"/>
      <c r="E7" s="85"/>
      <c r="F7" s="85"/>
      <c r="G7" s="85"/>
      <c r="H7" s="85"/>
      <c r="I7" s="85"/>
      <c r="J7" s="85"/>
      <c r="K7" s="85"/>
      <c r="L7" s="85"/>
      <c r="M7" s="85"/>
    </row>
    <row r="8" ht="13.5" thickBot="1">
      <c r="M8" s="1" t="s">
        <v>6</v>
      </c>
    </row>
    <row r="9" spans="1:13" ht="66.75" customHeight="1">
      <c r="A9" s="98" t="s">
        <v>130</v>
      </c>
      <c r="B9" s="101" t="s">
        <v>132</v>
      </c>
      <c r="C9" s="90" t="s">
        <v>29</v>
      </c>
      <c r="D9" s="91"/>
      <c r="E9" s="91"/>
      <c r="F9" s="90" t="s">
        <v>30</v>
      </c>
      <c r="G9" s="92"/>
      <c r="H9" s="92"/>
      <c r="I9" s="92"/>
      <c r="J9" s="92"/>
      <c r="K9" s="92"/>
      <c r="L9" s="93"/>
      <c r="M9" s="88" t="s">
        <v>157</v>
      </c>
    </row>
    <row r="10" spans="1:13" ht="12.75" customHeight="1">
      <c r="A10" s="99"/>
      <c r="B10" s="102"/>
      <c r="C10" s="105" t="s">
        <v>2</v>
      </c>
      <c r="D10" s="87" t="s">
        <v>3</v>
      </c>
      <c r="E10" s="87"/>
      <c r="F10" s="86" t="s">
        <v>2</v>
      </c>
      <c r="G10" s="87" t="s">
        <v>31</v>
      </c>
      <c r="H10" s="87" t="s">
        <v>3</v>
      </c>
      <c r="I10" s="87"/>
      <c r="J10" s="87" t="s">
        <v>32</v>
      </c>
      <c r="K10" s="94" t="s">
        <v>137</v>
      </c>
      <c r="L10" s="95"/>
      <c r="M10" s="89"/>
    </row>
    <row r="11" spans="1:13" ht="12.75" customHeight="1">
      <c r="A11" s="99"/>
      <c r="B11" s="102"/>
      <c r="C11" s="106"/>
      <c r="D11" s="83" t="s">
        <v>4</v>
      </c>
      <c r="E11" s="83" t="s">
        <v>5</v>
      </c>
      <c r="F11" s="86"/>
      <c r="G11" s="87"/>
      <c r="H11" s="83" t="s">
        <v>4</v>
      </c>
      <c r="I11" s="83" t="s">
        <v>5</v>
      </c>
      <c r="J11" s="87"/>
      <c r="K11" s="96" t="s">
        <v>138</v>
      </c>
      <c r="L11" s="51" t="s">
        <v>137</v>
      </c>
      <c r="M11" s="89"/>
    </row>
    <row r="12" spans="1:13" ht="137.25" customHeight="1">
      <c r="A12" s="100"/>
      <c r="B12" s="103"/>
      <c r="C12" s="107"/>
      <c r="D12" s="84"/>
      <c r="E12" s="84"/>
      <c r="F12" s="86"/>
      <c r="G12" s="87"/>
      <c r="H12" s="84"/>
      <c r="I12" s="84"/>
      <c r="J12" s="87"/>
      <c r="K12" s="97"/>
      <c r="L12" s="51" t="s">
        <v>139</v>
      </c>
      <c r="M12" s="89"/>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140</v>
      </c>
      <c r="B14" s="52" t="s">
        <v>141</v>
      </c>
      <c r="C14" s="8"/>
      <c r="D14" s="8"/>
      <c r="E14" s="8"/>
      <c r="M14" s="27"/>
    </row>
    <row r="15" spans="1:13" ht="15.75">
      <c r="A15" s="40" t="s">
        <v>131</v>
      </c>
      <c r="B15" s="10" t="s">
        <v>26</v>
      </c>
      <c r="C15" s="25">
        <f>1034.2+5.707+2+10</f>
        <v>1051.9070000000002</v>
      </c>
      <c r="D15" s="25">
        <v>636</v>
      </c>
      <c r="E15" s="25">
        <v>80</v>
      </c>
      <c r="F15" s="25">
        <f>G15+J15</f>
        <v>1.8</v>
      </c>
      <c r="G15" s="25">
        <v>1.8</v>
      </c>
      <c r="H15" s="25"/>
      <c r="I15" s="25"/>
      <c r="J15"/>
      <c r="K15"/>
      <c r="L15"/>
      <c r="M15" s="25">
        <f>C15+F15</f>
        <v>1053.707</v>
      </c>
    </row>
    <row r="16" spans="1:13" ht="18.75">
      <c r="A16" s="40"/>
      <c r="B16" s="70" t="s">
        <v>8</v>
      </c>
      <c r="C16" s="28">
        <f>C15</f>
        <v>1051.9070000000002</v>
      </c>
      <c r="D16" s="28">
        <f>D15</f>
        <v>636</v>
      </c>
      <c r="E16" s="28">
        <f>E15</f>
        <v>80</v>
      </c>
      <c r="F16" s="28">
        <f>G16+J16</f>
        <v>1.8</v>
      </c>
      <c r="G16" s="28">
        <f aca="true" t="shared" si="0" ref="G16:L16">G15</f>
        <v>1.8</v>
      </c>
      <c r="H16" s="28">
        <f t="shared" si="0"/>
        <v>0</v>
      </c>
      <c r="I16" s="28">
        <f t="shared" si="0"/>
        <v>0</v>
      </c>
      <c r="J16" s="28">
        <f>J15</f>
        <v>0</v>
      </c>
      <c r="K16" s="28">
        <f t="shared" si="0"/>
        <v>0</v>
      </c>
      <c r="L16" s="28">
        <f t="shared" si="0"/>
        <v>0</v>
      </c>
      <c r="M16" s="28">
        <f>F16+C16</f>
        <v>1053.707</v>
      </c>
    </row>
    <row r="17" spans="1:13" ht="18.75">
      <c r="A17" s="55" t="s">
        <v>49</v>
      </c>
      <c r="B17" s="24" t="s">
        <v>9</v>
      </c>
      <c r="C17" s="25"/>
      <c r="D17" s="25"/>
      <c r="E17" s="25"/>
      <c r="F17" s="71"/>
      <c r="G17" s="25"/>
      <c r="H17" s="25"/>
      <c r="I17" s="25"/>
      <c r="J17" s="25"/>
      <c r="K17" s="25"/>
      <c r="L17" s="25"/>
      <c r="M17" s="25">
        <f aca="true" t="shared" si="1" ref="M17:M84">F17+C17</f>
        <v>0</v>
      </c>
    </row>
    <row r="18" spans="1:13" ht="39" customHeight="1">
      <c r="A18" s="79" t="s">
        <v>50</v>
      </c>
      <c r="B18" s="78" t="s">
        <v>189</v>
      </c>
      <c r="C18" s="25">
        <f>39329.915+348-4.6+12.164+25.9+1.5+1207.635</f>
        <v>40920.514</v>
      </c>
      <c r="D18" s="25">
        <f>23894.487+255.6-3.4+1+884.27</f>
        <v>25031.957</v>
      </c>
      <c r="E18" s="25">
        <v>5083.205</v>
      </c>
      <c r="F18" s="25">
        <f>G18+J18</f>
        <v>246.068</v>
      </c>
      <c r="G18" s="25">
        <v>5.4</v>
      </c>
      <c r="H18" s="25"/>
      <c r="I18" s="25"/>
      <c r="J18" s="25">
        <f>150.5+69.668+20.5</f>
        <v>240.668</v>
      </c>
      <c r="K18" s="25">
        <f>150.5+69.668+20.5</f>
        <v>240.668</v>
      </c>
      <c r="L18" s="25">
        <f>133.5+69.668+20.5</f>
        <v>223.668</v>
      </c>
      <c r="M18" s="25">
        <f t="shared" si="1"/>
        <v>41166.582</v>
      </c>
    </row>
    <row r="19" spans="1:13" ht="33.75" customHeight="1">
      <c r="A19" s="45" t="s">
        <v>51</v>
      </c>
      <c r="B19" s="34" t="s">
        <v>166</v>
      </c>
      <c r="C19" s="25">
        <f>1533.604+2.616+1+1.26</f>
        <v>1538.48</v>
      </c>
      <c r="D19" s="25">
        <f>990.397+0.93</f>
        <v>991.327</v>
      </c>
      <c r="E19" s="25">
        <v>109.465</v>
      </c>
      <c r="F19" s="25">
        <f>G19+J19</f>
        <v>15</v>
      </c>
      <c r="G19" s="25">
        <v>15</v>
      </c>
      <c r="H19" s="25"/>
      <c r="I19" s="25"/>
      <c r="J19" s="25"/>
      <c r="K19" s="25"/>
      <c r="L19" s="25"/>
      <c r="M19" s="25">
        <f t="shared" si="1"/>
        <v>1553.48</v>
      </c>
    </row>
    <row r="20" spans="1:13" ht="15.75">
      <c r="A20" s="44" t="s">
        <v>52</v>
      </c>
      <c r="B20" s="35" t="s">
        <v>164</v>
      </c>
      <c r="C20" s="25">
        <f>1388.863+5-885.181</f>
        <v>508.682</v>
      </c>
      <c r="D20" s="25">
        <f>879.7-546.07</f>
        <v>333.63</v>
      </c>
      <c r="E20" s="25">
        <f>170.77-131.39</f>
        <v>39.380000000000024</v>
      </c>
      <c r="F20" s="25"/>
      <c r="G20" s="25"/>
      <c r="H20" s="25"/>
      <c r="I20" s="25"/>
      <c r="J20" s="25"/>
      <c r="K20" s="25"/>
      <c r="L20" s="25"/>
      <c r="M20" s="25">
        <f t="shared" si="1"/>
        <v>508.682</v>
      </c>
    </row>
    <row r="21" spans="1:13" ht="31.5">
      <c r="A21" s="45" t="s">
        <v>53</v>
      </c>
      <c r="B21" s="32" t="s">
        <v>168</v>
      </c>
      <c r="C21" s="25">
        <f>623.459-24.7-8.9+2.69</f>
        <v>592.549</v>
      </c>
      <c r="D21" s="25">
        <f>415.759-24.7</f>
        <v>391.059</v>
      </c>
      <c r="E21" s="25">
        <v>43.78</v>
      </c>
      <c r="F21" s="25"/>
      <c r="G21" s="25"/>
      <c r="H21" s="25"/>
      <c r="I21" s="25"/>
      <c r="J21" s="25"/>
      <c r="K21" s="25"/>
      <c r="L21" s="25"/>
      <c r="M21" s="25">
        <f t="shared" si="1"/>
        <v>592.549</v>
      </c>
    </row>
    <row r="22" spans="1:13" ht="21" customHeight="1">
      <c r="A22" s="44" t="s">
        <v>54</v>
      </c>
      <c r="B22" s="32" t="s">
        <v>165</v>
      </c>
      <c r="C22" s="25">
        <f>412.528-12.8-4.4+1.595+2.285</f>
        <v>399.2080000000001</v>
      </c>
      <c r="D22" s="25">
        <f>269.98-12.8+1.68</f>
        <v>258.86</v>
      </c>
      <c r="E22" s="25"/>
      <c r="F22" s="25"/>
      <c r="G22" s="25"/>
      <c r="H22" s="25"/>
      <c r="I22" s="25"/>
      <c r="J22" s="25"/>
      <c r="K22" s="25"/>
      <c r="L22" s="25"/>
      <c r="M22" s="25">
        <f t="shared" si="1"/>
        <v>399.2080000000001</v>
      </c>
    </row>
    <row r="23" spans="1:13" ht="15.75">
      <c r="A23" s="44" t="s">
        <v>55</v>
      </c>
      <c r="B23" s="35" t="s">
        <v>56</v>
      </c>
      <c r="C23" s="25">
        <f>362.8+2.601+5.8</f>
        <v>371.201</v>
      </c>
      <c r="D23" s="25"/>
      <c r="E23" s="25"/>
      <c r="F23" s="25">
        <f>G23+J23</f>
        <v>0</v>
      </c>
      <c r="G23" s="25"/>
      <c r="H23" s="25"/>
      <c r="I23" s="25"/>
      <c r="J23"/>
      <c r="K23"/>
      <c r="L23"/>
      <c r="M23" s="25">
        <f t="shared" si="1"/>
        <v>371.201</v>
      </c>
    </row>
    <row r="24" spans="1:13" ht="15.75">
      <c r="A24" s="44" t="s">
        <v>183</v>
      </c>
      <c r="B24" s="35" t="s">
        <v>184</v>
      </c>
      <c r="C24" s="25">
        <v>887.101</v>
      </c>
      <c r="D24" s="25">
        <v>547.48</v>
      </c>
      <c r="E24" s="25">
        <v>131.39</v>
      </c>
      <c r="F24" s="25"/>
      <c r="G24" s="25"/>
      <c r="H24" s="25"/>
      <c r="I24" s="25"/>
      <c r="J24"/>
      <c r="K24"/>
      <c r="L24"/>
      <c r="M24" s="25"/>
    </row>
    <row r="25" spans="1:13" ht="31.5">
      <c r="A25" s="45" t="s">
        <v>57</v>
      </c>
      <c r="B25" s="32" t="s">
        <v>116</v>
      </c>
      <c r="C25" s="25">
        <v>30.77</v>
      </c>
      <c r="D25" s="25"/>
      <c r="E25" s="25"/>
      <c r="F25" s="25"/>
      <c r="G25" s="25"/>
      <c r="H25" s="25"/>
      <c r="I25" s="25"/>
      <c r="J25" s="25"/>
      <c r="K25" s="25"/>
      <c r="L25" s="25"/>
      <c r="M25" s="25">
        <f t="shared" si="1"/>
        <v>30.77</v>
      </c>
    </row>
    <row r="26" spans="1:13" ht="31.5">
      <c r="A26" s="41" t="s">
        <v>85</v>
      </c>
      <c r="B26" s="18" t="s">
        <v>99</v>
      </c>
      <c r="C26" s="25">
        <f>245+11.7</f>
        <v>256.7</v>
      </c>
      <c r="D26" s="25"/>
      <c r="E26" s="25"/>
      <c r="F26" s="71"/>
      <c r="G26" s="25"/>
      <c r="H26" s="25"/>
      <c r="I26" s="25"/>
      <c r="J26" s="25"/>
      <c r="K26" s="25"/>
      <c r="L26" s="25"/>
      <c r="M26" s="25">
        <f t="shared" si="1"/>
        <v>256.7</v>
      </c>
    </row>
    <row r="27" spans="1:13" ht="15.75">
      <c r="A27" s="46"/>
      <c r="B27" s="9" t="s">
        <v>2</v>
      </c>
      <c r="C27" s="28">
        <f>C18+C19+C20+C21+C22+C23+C25+C26+C24</f>
        <v>45505.205</v>
      </c>
      <c r="D27" s="28">
        <f aca="true" t="shared" si="2" ref="D27:L27">D18+D19+D20+D21+D22+D23+D25+D26+D24</f>
        <v>27554.313000000002</v>
      </c>
      <c r="E27" s="28">
        <f t="shared" si="2"/>
        <v>5407.22</v>
      </c>
      <c r="F27" s="28">
        <f t="shared" si="2"/>
        <v>261.068</v>
      </c>
      <c r="G27" s="28">
        <f t="shared" si="2"/>
        <v>20.4</v>
      </c>
      <c r="H27" s="28">
        <f t="shared" si="2"/>
        <v>0</v>
      </c>
      <c r="I27" s="28">
        <f t="shared" si="2"/>
        <v>0</v>
      </c>
      <c r="J27" s="28">
        <f t="shared" si="2"/>
        <v>240.668</v>
      </c>
      <c r="K27" s="28">
        <f t="shared" si="2"/>
        <v>240.668</v>
      </c>
      <c r="L27" s="28">
        <f t="shared" si="2"/>
        <v>223.668</v>
      </c>
      <c r="M27" s="28">
        <f t="shared" si="1"/>
        <v>45766.273</v>
      </c>
    </row>
    <row r="28" spans="1:13" ht="18.75">
      <c r="A28" s="56" t="s">
        <v>36</v>
      </c>
      <c r="B28" s="57" t="s">
        <v>37</v>
      </c>
      <c r="C28" s="25"/>
      <c r="D28" s="25"/>
      <c r="E28" s="25"/>
      <c r="F28" s="71"/>
      <c r="G28" s="25"/>
      <c r="H28" s="25"/>
      <c r="I28" s="25"/>
      <c r="J28" s="25"/>
      <c r="K28" s="25"/>
      <c r="L28" s="25"/>
      <c r="M28" s="25">
        <f t="shared" si="1"/>
        <v>0</v>
      </c>
    </row>
    <row r="29" spans="1:13" ht="15.75">
      <c r="A29" s="44" t="s">
        <v>38</v>
      </c>
      <c r="B29" s="32" t="s">
        <v>151</v>
      </c>
      <c r="C29" s="25">
        <f>16537.9-102.9-37.3+49.942-365.45</f>
        <v>16082.192</v>
      </c>
      <c r="D29" s="25">
        <f>8894.8-102.9-327.9</f>
        <v>8464</v>
      </c>
      <c r="E29" s="25">
        <f>1849.8-83.5</f>
        <v>1766.3</v>
      </c>
      <c r="F29" s="25">
        <f>G29+J29</f>
        <v>290</v>
      </c>
      <c r="G29" s="25">
        <v>290</v>
      </c>
      <c r="H29" s="25">
        <v>100</v>
      </c>
      <c r="I29"/>
      <c r="J29"/>
      <c r="K29"/>
      <c r="L29"/>
      <c r="M29" s="25">
        <f t="shared" si="1"/>
        <v>16372.192</v>
      </c>
    </row>
    <row r="30" spans="1:13" ht="15.75">
      <c r="A30" s="44"/>
      <c r="B30" s="80" t="s">
        <v>190</v>
      </c>
      <c r="C30" s="25">
        <v>223.5</v>
      </c>
      <c r="D30" s="25"/>
      <c r="E30" s="25"/>
      <c r="F30" s="25"/>
      <c r="G30" s="25"/>
      <c r="H30" s="25"/>
      <c r="I30"/>
      <c r="J30"/>
      <c r="K30"/>
      <c r="L30"/>
      <c r="M30" s="25">
        <f t="shared" si="1"/>
        <v>223.5</v>
      </c>
    </row>
    <row r="31" spans="1:13" ht="31.5">
      <c r="A31" s="45" t="s">
        <v>142</v>
      </c>
      <c r="B31" s="32" t="s">
        <v>149</v>
      </c>
      <c r="C31" s="25">
        <f>1697+4.49+681.25</f>
        <v>2382.74</v>
      </c>
      <c r="D31" s="25">
        <f>1051.4+371.5</f>
        <v>1422.9</v>
      </c>
      <c r="E31" s="25">
        <f>191.9+83.5</f>
        <v>275.4</v>
      </c>
      <c r="F31" s="25">
        <f>G31+J31</f>
        <v>5.6</v>
      </c>
      <c r="G31" s="25">
        <v>5.6</v>
      </c>
      <c r="H31" s="25"/>
      <c r="I31" s="25"/>
      <c r="J31"/>
      <c r="K31"/>
      <c r="L31"/>
      <c r="M31" s="25">
        <f t="shared" si="1"/>
        <v>2388.3399999999997</v>
      </c>
    </row>
    <row r="32" spans="1:13" ht="15.75">
      <c r="A32" s="45"/>
      <c r="B32" s="80" t="s">
        <v>190</v>
      </c>
      <c r="C32" s="25">
        <v>30</v>
      </c>
      <c r="D32" s="25"/>
      <c r="E32" s="25"/>
      <c r="F32" s="25"/>
      <c r="G32" s="25"/>
      <c r="H32" s="25"/>
      <c r="I32" s="25"/>
      <c r="J32"/>
      <c r="K32"/>
      <c r="L32"/>
      <c r="M32" s="25">
        <f t="shared" si="1"/>
        <v>30</v>
      </c>
    </row>
    <row r="33" spans="1:13" ht="15.75">
      <c r="A33" s="44" t="s">
        <v>143</v>
      </c>
      <c r="B33" s="32" t="s">
        <v>150</v>
      </c>
      <c r="C33" s="25">
        <f>982.9+3.525+1.4</f>
        <v>987.8249999999999</v>
      </c>
      <c r="D33" s="25">
        <f>580+1</f>
        <v>581</v>
      </c>
      <c r="E33" s="25">
        <v>133.4</v>
      </c>
      <c r="F33" s="25">
        <f>G33+J33</f>
        <v>0.35</v>
      </c>
      <c r="G33" s="25">
        <v>0.35</v>
      </c>
      <c r="H33" s="25"/>
      <c r="I33" s="25"/>
      <c r="J33" s="25"/>
      <c r="K33" s="25"/>
      <c r="L33" s="25"/>
      <c r="M33" s="25">
        <f t="shared" si="1"/>
        <v>988.175</v>
      </c>
    </row>
    <row r="34" spans="1:13" ht="15.75">
      <c r="A34" s="43"/>
      <c r="B34" s="9" t="s">
        <v>2</v>
      </c>
      <c r="C34" s="28">
        <f>C29+C31+C33</f>
        <v>19452.757</v>
      </c>
      <c r="D34" s="28">
        <f>D29+D31+D33</f>
        <v>10467.9</v>
      </c>
      <c r="E34" s="28">
        <f>E29+E31+E33</f>
        <v>2175.1</v>
      </c>
      <c r="F34" s="28">
        <f>G34+J34</f>
        <v>295.95000000000005</v>
      </c>
      <c r="G34" s="28">
        <f aca="true" t="shared" si="3" ref="G34:L34">G29+G31+G33</f>
        <v>295.95000000000005</v>
      </c>
      <c r="H34" s="28">
        <f t="shared" si="3"/>
        <v>100</v>
      </c>
      <c r="I34" s="28">
        <f t="shared" si="3"/>
        <v>0</v>
      </c>
      <c r="J34" s="28">
        <f t="shared" si="3"/>
        <v>0</v>
      </c>
      <c r="K34" s="28">
        <f t="shared" si="3"/>
        <v>0</v>
      </c>
      <c r="L34" s="28">
        <f t="shared" si="3"/>
        <v>0</v>
      </c>
      <c r="M34" s="28">
        <f t="shared" si="1"/>
        <v>19748.707000000002</v>
      </c>
    </row>
    <row r="35" spans="1:13" s="19" customFormat="1" ht="18.75">
      <c r="A35" s="56" t="s">
        <v>33</v>
      </c>
      <c r="B35" s="58" t="s">
        <v>7</v>
      </c>
      <c r="C35" s="28"/>
      <c r="D35" s="28"/>
      <c r="E35" s="28"/>
      <c r="F35" s="25"/>
      <c r="G35" s="28"/>
      <c r="H35" s="28"/>
      <c r="I35" s="28"/>
      <c r="J35" s="28"/>
      <c r="K35" s="28"/>
      <c r="L35" s="28"/>
      <c r="M35" s="25"/>
    </row>
    <row r="36" spans="1:13" s="19" customFormat="1" ht="209.25" customHeight="1">
      <c r="A36" s="41" t="s">
        <v>58</v>
      </c>
      <c r="B36" s="18" t="s">
        <v>100</v>
      </c>
      <c r="C36" s="25">
        <v>2696.7</v>
      </c>
      <c r="D36" s="28"/>
      <c r="E36" s="28"/>
      <c r="F36" s="71"/>
      <c r="G36" s="28"/>
      <c r="H36" s="28"/>
      <c r="I36" s="28"/>
      <c r="J36" s="28"/>
      <c r="K36" s="28"/>
      <c r="L36" s="28"/>
      <c r="M36" s="25">
        <f t="shared" si="1"/>
        <v>2696.7</v>
      </c>
    </row>
    <row r="37" spans="1:13" s="19" customFormat="1" ht="189">
      <c r="A37" s="41" t="s">
        <v>59</v>
      </c>
      <c r="B37" s="18" t="s">
        <v>88</v>
      </c>
      <c r="C37" s="25">
        <v>149.934</v>
      </c>
      <c r="D37" s="28"/>
      <c r="E37" s="28"/>
      <c r="F37" s="71"/>
      <c r="G37" s="28"/>
      <c r="H37" s="28"/>
      <c r="I37" s="28"/>
      <c r="J37" s="28"/>
      <c r="K37" s="28"/>
      <c r="L37" s="28"/>
      <c r="M37" s="50">
        <f t="shared" si="1"/>
        <v>149.934</v>
      </c>
    </row>
    <row r="38" spans="1:13" s="19" customFormat="1" ht="189">
      <c r="A38" s="41" t="s">
        <v>60</v>
      </c>
      <c r="B38" s="18" t="s">
        <v>89</v>
      </c>
      <c r="C38" s="25">
        <v>38.4</v>
      </c>
      <c r="D38" s="28"/>
      <c r="E38" s="28"/>
      <c r="F38" s="72">
        <f>G38+J38</f>
        <v>0</v>
      </c>
      <c r="G38" s="28"/>
      <c r="H38" s="28"/>
      <c r="I38" s="28"/>
      <c r="J38" s="25">
        <f>4-4</f>
        <v>0</v>
      </c>
      <c r="K38" s="25">
        <f>4-4</f>
        <v>0</v>
      </c>
      <c r="L38" s="25">
        <f>4-4</f>
        <v>0</v>
      </c>
      <c r="M38" s="50">
        <f t="shared" si="1"/>
        <v>38.4</v>
      </c>
    </row>
    <row r="39" spans="1:13" s="19" customFormat="1" ht="299.25">
      <c r="A39" s="41" t="s">
        <v>61</v>
      </c>
      <c r="B39" s="18" t="s">
        <v>123</v>
      </c>
      <c r="C39" s="25">
        <v>120</v>
      </c>
      <c r="D39" s="28"/>
      <c r="E39" s="28"/>
      <c r="F39" s="71"/>
      <c r="G39" s="28"/>
      <c r="H39" s="28"/>
      <c r="I39" s="28"/>
      <c r="J39" s="28"/>
      <c r="K39" s="28"/>
      <c r="L39" s="28"/>
      <c r="M39" s="25">
        <f t="shared" si="1"/>
        <v>120</v>
      </c>
    </row>
    <row r="40" spans="1:13" s="19" customFormat="1" ht="252">
      <c r="A40" s="41"/>
      <c r="B40" s="39" t="s">
        <v>124</v>
      </c>
      <c r="C40" s="25"/>
      <c r="D40" s="28"/>
      <c r="E40" s="28"/>
      <c r="F40" s="71"/>
      <c r="G40" s="28"/>
      <c r="H40" s="28"/>
      <c r="I40" s="28"/>
      <c r="J40" s="28"/>
      <c r="K40" s="28"/>
      <c r="L40" s="28"/>
      <c r="M40" s="25"/>
    </row>
    <row r="41" spans="1:13" s="19" customFormat="1" ht="330.75">
      <c r="A41" s="41" t="s">
        <v>62</v>
      </c>
      <c r="B41" s="30" t="s">
        <v>126</v>
      </c>
      <c r="C41" s="25">
        <v>1.87</v>
      </c>
      <c r="D41" s="28"/>
      <c r="E41" s="28"/>
      <c r="F41" s="71"/>
      <c r="G41" s="28"/>
      <c r="H41" s="28"/>
      <c r="I41" s="28"/>
      <c r="J41" s="28"/>
      <c r="K41" s="28"/>
      <c r="L41" s="28"/>
      <c r="M41" s="25">
        <f t="shared" si="1"/>
        <v>1.87</v>
      </c>
    </row>
    <row r="42" spans="1:13" s="19" customFormat="1" ht="51" customHeight="1">
      <c r="A42" s="41"/>
      <c r="B42" s="30" t="s">
        <v>125</v>
      </c>
      <c r="C42" s="25"/>
      <c r="D42" s="28"/>
      <c r="E42" s="28"/>
      <c r="F42" s="71"/>
      <c r="G42" s="28"/>
      <c r="H42" s="28"/>
      <c r="I42" s="28"/>
      <c r="J42" s="28"/>
      <c r="K42" s="28"/>
      <c r="L42" s="28"/>
      <c r="M42" s="25">
        <f t="shared" si="1"/>
        <v>0</v>
      </c>
    </row>
    <row r="43" spans="1:13" s="19" customFormat="1" ht="94.5">
      <c r="A43" s="41" t="s">
        <v>63</v>
      </c>
      <c r="B43" s="18" t="s">
        <v>102</v>
      </c>
      <c r="C43" s="25">
        <v>48</v>
      </c>
      <c r="D43" s="28"/>
      <c r="E43" s="28"/>
      <c r="F43" s="71"/>
      <c r="G43" s="28"/>
      <c r="H43" s="28"/>
      <c r="I43" s="28"/>
      <c r="J43" s="28"/>
      <c r="K43" s="28"/>
      <c r="L43" s="28"/>
      <c r="M43" s="25">
        <f t="shared" si="1"/>
        <v>48</v>
      </c>
    </row>
    <row r="44" spans="1:13" s="19" customFormat="1" ht="94.5">
      <c r="A44" s="41" t="s">
        <v>64</v>
      </c>
      <c r="B44" s="18" t="s">
        <v>103</v>
      </c>
      <c r="C44" s="25">
        <v>1.496</v>
      </c>
      <c r="D44" s="28"/>
      <c r="E44" s="28"/>
      <c r="F44" s="71"/>
      <c r="G44" s="28"/>
      <c r="H44" s="28"/>
      <c r="I44" s="28"/>
      <c r="J44" s="28"/>
      <c r="K44" s="28"/>
      <c r="L44" s="28"/>
      <c r="M44" s="50">
        <f t="shared" si="1"/>
        <v>1.496</v>
      </c>
    </row>
    <row r="45" spans="1:13" s="19" customFormat="1" ht="78.75">
      <c r="A45" s="41" t="s">
        <v>65</v>
      </c>
      <c r="B45" s="18" t="s">
        <v>104</v>
      </c>
      <c r="C45" s="25">
        <v>1.5</v>
      </c>
      <c r="D45" s="28"/>
      <c r="E45" s="28"/>
      <c r="F45" s="71"/>
      <c r="G45" s="28"/>
      <c r="H45" s="28"/>
      <c r="I45" s="28"/>
      <c r="J45" s="28"/>
      <c r="K45" s="28"/>
      <c r="L45" s="28"/>
      <c r="M45" s="50">
        <f t="shared" si="1"/>
        <v>1.5</v>
      </c>
    </row>
    <row r="46" spans="1:13" s="19" customFormat="1" ht="173.25">
      <c r="A46" s="41" t="s">
        <v>66</v>
      </c>
      <c r="B46" s="18" t="s">
        <v>111</v>
      </c>
      <c r="C46" s="25">
        <v>320</v>
      </c>
      <c r="D46" s="28"/>
      <c r="E46" s="28"/>
      <c r="F46" s="71"/>
      <c r="G46" s="28"/>
      <c r="H46" s="28"/>
      <c r="I46" s="28"/>
      <c r="J46" s="28"/>
      <c r="K46" s="28"/>
      <c r="L46" s="28"/>
      <c r="M46" s="25">
        <f t="shared" si="1"/>
        <v>320</v>
      </c>
    </row>
    <row r="47" spans="1:13" s="19" customFormat="1" ht="173.25">
      <c r="A47" s="41" t="s">
        <v>67</v>
      </c>
      <c r="B47" s="18" t="s">
        <v>112</v>
      </c>
      <c r="C47" s="25">
        <v>48</v>
      </c>
      <c r="D47" s="28"/>
      <c r="E47" s="28"/>
      <c r="F47" s="71"/>
      <c r="G47" s="28"/>
      <c r="H47" s="28"/>
      <c r="I47" s="28"/>
      <c r="J47" s="28"/>
      <c r="K47" s="28"/>
      <c r="L47" s="28"/>
      <c r="M47" s="25">
        <f t="shared" si="1"/>
        <v>48</v>
      </c>
    </row>
    <row r="48" spans="1:13" s="19" customFormat="1" ht="47.25">
      <c r="A48" s="41" t="s">
        <v>68</v>
      </c>
      <c r="B48" s="18" t="s">
        <v>90</v>
      </c>
      <c r="C48" s="25">
        <v>54.4</v>
      </c>
      <c r="D48" s="28"/>
      <c r="E48" s="28"/>
      <c r="F48" s="71"/>
      <c r="G48" s="28"/>
      <c r="H48" s="28"/>
      <c r="I48" s="28"/>
      <c r="J48" s="28"/>
      <c r="K48" s="28"/>
      <c r="L48" s="28"/>
      <c r="M48" s="25">
        <f t="shared" si="1"/>
        <v>54.4</v>
      </c>
    </row>
    <row r="49" spans="1:13" s="19" customFormat="1" ht="31.5">
      <c r="A49" s="41" t="s">
        <v>69</v>
      </c>
      <c r="B49" s="18" t="s">
        <v>91</v>
      </c>
      <c r="C49" s="25">
        <v>113.8</v>
      </c>
      <c r="D49" s="28"/>
      <c r="E49" s="28"/>
      <c r="F49" s="71"/>
      <c r="G49" s="28"/>
      <c r="H49" s="28"/>
      <c r="I49" s="28"/>
      <c r="J49" s="28"/>
      <c r="K49" s="28"/>
      <c r="L49" s="28"/>
      <c r="M49" s="50">
        <f t="shared" si="1"/>
        <v>113.8</v>
      </c>
    </row>
    <row r="50" spans="1:13" s="19" customFormat="1" ht="31.5">
      <c r="A50" s="41" t="s">
        <v>128</v>
      </c>
      <c r="B50" s="18" t="s">
        <v>119</v>
      </c>
      <c r="C50" s="25">
        <v>420</v>
      </c>
      <c r="D50" s="28"/>
      <c r="E50" s="28"/>
      <c r="F50" s="71"/>
      <c r="G50" s="28"/>
      <c r="H50" s="28"/>
      <c r="I50" s="28"/>
      <c r="J50" s="28"/>
      <c r="K50" s="28"/>
      <c r="L50" s="28"/>
      <c r="M50" s="25">
        <f t="shared" si="1"/>
        <v>420</v>
      </c>
    </row>
    <row r="51" spans="1:13" s="19" customFormat="1" ht="47.25">
      <c r="A51" s="41" t="s">
        <v>129</v>
      </c>
      <c r="B51" s="18" t="s">
        <v>133</v>
      </c>
      <c r="C51" s="25">
        <v>70.4</v>
      </c>
      <c r="D51" s="28"/>
      <c r="E51" s="28"/>
      <c r="F51" s="71"/>
      <c r="G51" s="28"/>
      <c r="H51" s="28"/>
      <c r="I51" s="28"/>
      <c r="J51" s="28"/>
      <c r="K51" s="28"/>
      <c r="L51" s="28"/>
      <c r="M51" s="50">
        <f t="shared" si="1"/>
        <v>70.4</v>
      </c>
    </row>
    <row r="52" spans="1:13" s="19" customFormat="1" ht="31.5">
      <c r="A52" s="41" t="s">
        <v>70</v>
      </c>
      <c r="B52" s="18" t="s">
        <v>92</v>
      </c>
      <c r="C52" s="25">
        <v>413.3</v>
      </c>
      <c r="D52" s="28"/>
      <c r="E52" s="28"/>
      <c r="F52" s="71"/>
      <c r="G52" s="28"/>
      <c r="H52" s="28"/>
      <c r="I52" s="28"/>
      <c r="J52" s="28"/>
      <c r="K52" s="28"/>
      <c r="L52" s="28"/>
      <c r="M52" s="50">
        <f t="shared" si="1"/>
        <v>413.3</v>
      </c>
    </row>
    <row r="53" spans="1:13" s="19" customFormat="1" ht="31.5">
      <c r="A53" s="41" t="s">
        <v>71</v>
      </c>
      <c r="B53" s="18" t="s">
        <v>93</v>
      </c>
      <c r="C53" s="25">
        <f>7537.8-500</f>
        <v>7037.8</v>
      </c>
      <c r="D53" s="28"/>
      <c r="E53" s="28"/>
      <c r="F53" s="71"/>
      <c r="G53" s="28"/>
      <c r="H53" s="28"/>
      <c r="I53" s="28"/>
      <c r="J53" s="28"/>
      <c r="K53" s="28"/>
      <c r="L53" s="28"/>
      <c r="M53" s="50">
        <f t="shared" si="1"/>
        <v>7037.8</v>
      </c>
    </row>
    <row r="54" spans="1:13" s="19" customFormat="1" ht="31.5">
      <c r="A54" s="41" t="s">
        <v>72</v>
      </c>
      <c r="B54" s="18" t="s">
        <v>134</v>
      </c>
      <c r="C54" s="25">
        <f>15716.7-1300</f>
        <v>14416.7</v>
      </c>
      <c r="D54" s="28"/>
      <c r="E54" s="28"/>
      <c r="F54" s="71"/>
      <c r="G54" s="28"/>
      <c r="H54" s="28"/>
      <c r="I54" s="28"/>
      <c r="J54" s="28"/>
      <c r="K54" s="28"/>
      <c r="L54" s="28"/>
      <c r="M54" s="25">
        <f t="shared" si="1"/>
        <v>14416.7</v>
      </c>
    </row>
    <row r="55" spans="1:13" s="19" customFormat="1" ht="31.5">
      <c r="A55" s="41" t="s">
        <v>73</v>
      </c>
      <c r="B55" s="30" t="s">
        <v>113</v>
      </c>
      <c r="C55" s="25">
        <f>209+1800</f>
        <v>2009</v>
      </c>
      <c r="D55" s="28"/>
      <c r="E55" s="28"/>
      <c r="F55" s="71"/>
      <c r="G55" s="28"/>
      <c r="H55" s="28"/>
      <c r="I55" s="28"/>
      <c r="J55" s="28"/>
      <c r="K55" s="28"/>
      <c r="L55" s="28"/>
      <c r="M55" s="50">
        <f t="shared" si="1"/>
        <v>2009</v>
      </c>
    </row>
    <row r="56" spans="1:13" s="19" customFormat="1" ht="31.5">
      <c r="A56" s="41" t="s">
        <v>74</v>
      </c>
      <c r="B56" s="18" t="s">
        <v>94</v>
      </c>
      <c r="C56" s="25">
        <v>4964.1</v>
      </c>
      <c r="D56" s="28"/>
      <c r="E56" s="28"/>
      <c r="F56" s="71"/>
      <c r="G56" s="28"/>
      <c r="H56" s="28"/>
      <c r="I56" s="28"/>
      <c r="J56" s="28"/>
      <c r="K56" s="28"/>
      <c r="L56" s="28"/>
      <c r="M56" s="25">
        <f t="shared" si="1"/>
        <v>4964.1</v>
      </c>
    </row>
    <row r="57" spans="1:13" s="19" customFormat="1" ht="31.5">
      <c r="A57" s="41" t="s">
        <v>75</v>
      </c>
      <c r="B57" s="18" t="s">
        <v>95</v>
      </c>
      <c r="C57" s="25">
        <v>580.4</v>
      </c>
      <c r="D57" s="28"/>
      <c r="E57" s="28"/>
      <c r="F57" s="71"/>
      <c r="G57" s="28"/>
      <c r="H57" s="28"/>
      <c r="I57" s="28"/>
      <c r="J57" s="28"/>
      <c r="K57" s="28"/>
      <c r="L57" s="28"/>
      <c r="M57" s="25">
        <f t="shared" si="1"/>
        <v>580.4</v>
      </c>
    </row>
    <row r="58" spans="1:13" s="19" customFormat="1" ht="31.5">
      <c r="A58" s="41" t="s">
        <v>117</v>
      </c>
      <c r="B58" s="18" t="s">
        <v>118</v>
      </c>
      <c r="C58" s="25">
        <v>50.6</v>
      </c>
      <c r="D58" s="28"/>
      <c r="E58" s="28"/>
      <c r="F58" s="71"/>
      <c r="G58" s="28"/>
      <c r="H58" s="28"/>
      <c r="I58" s="28"/>
      <c r="J58" s="28"/>
      <c r="K58" s="28"/>
      <c r="L58" s="28"/>
      <c r="M58" s="25">
        <f t="shared" si="1"/>
        <v>50.6</v>
      </c>
    </row>
    <row r="59" spans="1:13" s="19" customFormat="1" ht="31.5">
      <c r="A59" s="41" t="s">
        <v>76</v>
      </c>
      <c r="B59" s="18" t="s">
        <v>96</v>
      </c>
      <c r="C59" s="25">
        <f>2129.7+1161</f>
        <v>3290.7</v>
      </c>
      <c r="D59" s="28"/>
      <c r="E59" s="28"/>
      <c r="F59" s="71"/>
      <c r="G59" s="28"/>
      <c r="H59" s="28"/>
      <c r="I59" s="28"/>
      <c r="J59" s="28"/>
      <c r="K59" s="28"/>
      <c r="L59" s="28"/>
      <c r="M59" s="50">
        <f t="shared" si="1"/>
        <v>3290.7</v>
      </c>
    </row>
    <row r="60" spans="1:13" s="19" customFormat="1" ht="47.25">
      <c r="A60" s="41" t="s">
        <v>77</v>
      </c>
      <c r="B60" s="18" t="s">
        <v>120</v>
      </c>
      <c r="C60" s="25">
        <v>533.2</v>
      </c>
      <c r="D60" s="28"/>
      <c r="E60" s="28"/>
      <c r="F60" s="71"/>
      <c r="G60" s="28"/>
      <c r="H60" s="28"/>
      <c r="I60" s="28"/>
      <c r="J60" s="28"/>
      <c r="K60" s="28"/>
      <c r="L60" s="28"/>
      <c r="M60" s="25">
        <f t="shared" si="1"/>
        <v>533.2</v>
      </c>
    </row>
    <row r="61" spans="1:13" s="19" customFormat="1" ht="57" customHeight="1">
      <c r="A61" s="41" t="s">
        <v>110</v>
      </c>
      <c r="B61" s="18" t="s">
        <v>121</v>
      </c>
      <c r="C61" s="25">
        <v>211.5</v>
      </c>
      <c r="D61" s="28"/>
      <c r="E61" s="28"/>
      <c r="F61" s="71"/>
      <c r="G61" s="28"/>
      <c r="H61" s="28"/>
      <c r="I61" s="28"/>
      <c r="J61" s="28"/>
      <c r="K61" s="28"/>
      <c r="L61" s="28"/>
      <c r="M61" s="50">
        <f t="shared" si="1"/>
        <v>211.5</v>
      </c>
    </row>
    <row r="62" spans="1:13" s="19" customFormat="1" ht="1.5" customHeight="1">
      <c r="A62"/>
      <c r="B62"/>
      <c r="C62"/>
      <c r="D62" s="28"/>
      <c r="E62" s="28"/>
      <c r="F62" s="71"/>
      <c r="G62" s="28"/>
      <c r="H62" s="28"/>
      <c r="I62" s="28"/>
      <c r="J62" s="28"/>
      <c r="K62" s="28"/>
      <c r="L62" s="28"/>
      <c r="M62" s="25">
        <f t="shared" si="1"/>
        <v>0</v>
      </c>
    </row>
    <row r="63" spans="1:13" s="19" customFormat="1" ht="15.75">
      <c r="A63" s="41" t="s">
        <v>78</v>
      </c>
      <c r="B63" s="18" t="s">
        <v>79</v>
      </c>
      <c r="C63" s="25">
        <v>65.2</v>
      </c>
      <c r="D63" s="28"/>
      <c r="E63" s="28"/>
      <c r="F63" s="71"/>
      <c r="G63" s="28"/>
      <c r="H63" s="28"/>
      <c r="I63" s="28"/>
      <c r="J63" s="28"/>
      <c r="K63" s="28"/>
      <c r="L63" s="28"/>
      <c r="M63" s="25">
        <f t="shared" si="1"/>
        <v>65.2</v>
      </c>
    </row>
    <row r="64" spans="1:13" s="19" customFormat="1" ht="15.75">
      <c r="A64" s="41" t="s">
        <v>114</v>
      </c>
      <c r="B64" s="34" t="s">
        <v>115</v>
      </c>
      <c r="C64" s="25">
        <f>57.4-3</f>
        <v>54.4</v>
      </c>
      <c r="D64" s="28"/>
      <c r="E64" s="28"/>
      <c r="F64" s="71"/>
      <c r="G64" s="28"/>
      <c r="H64" s="28"/>
      <c r="I64" s="28"/>
      <c r="J64" s="28"/>
      <c r="K64" s="28"/>
      <c r="L64" s="28"/>
      <c r="M64" s="25">
        <f t="shared" si="1"/>
        <v>54.4</v>
      </c>
    </row>
    <row r="65" spans="1:13" s="19" customFormat="1" ht="31.5">
      <c r="A65" s="41" t="s">
        <v>80</v>
      </c>
      <c r="B65" s="10" t="s">
        <v>127</v>
      </c>
      <c r="C65" s="25">
        <v>15.8</v>
      </c>
      <c r="D65" s="28"/>
      <c r="E65" s="28"/>
      <c r="F65" s="71"/>
      <c r="G65" s="28"/>
      <c r="H65" s="28"/>
      <c r="I65" s="28"/>
      <c r="J65" s="28"/>
      <c r="K65" s="28"/>
      <c r="L65" s="28"/>
      <c r="M65" s="25">
        <f t="shared" si="1"/>
        <v>15.8</v>
      </c>
    </row>
    <row r="66" spans="1:13" s="19" customFormat="1" ht="31.5">
      <c r="A66" s="41" t="s">
        <v>81</v>
      </c>
      <c r="B66" s="18" t="s">
        <v>194</v>
      </c>
      <c r="C66" s="25">
        <f>C68+C69</f>
        <v>73.7</v>
      </c>
      <c r="D66" s="28"/>
      <c r="E66" s="28"/>
      <c r="F66" s="71"/>
      <c r="G66" s="28"/>
      <c r="H66" s="28"/>
      <c r="I66" s="28"/>
      <c r="J66" s="28"/>
      <c r="K66" s="28"/>
      <c r="L66" s="28"/>
      <c r="M66" s="25">
        <f t="shared" si="1"/>
        <v>73.7</v>
      </c>
    </row>
    <row r="67" spans="1:13" s="19" customFormat="1" ht="15.75">
      <c r="A67" s="41"/>
      <c r="B67" s="18" t="s">
        <v>191</v>
      </c>
      <c r="C67" s="25"/>
      <c r="D67" s="28"/>
      <c r="E67" s="28"/>
      <c r="F67" s="71"/>
      <c r="G67" s="28"/>
      <c r="H67" s="28"/>
      <c r="I67" s="28"/>
      <c r="J67" s="28"/>
      <c r="K67" s="28"/>
      <c r="L67" s="28"/>
      <c r="M67" s="25"/>
    </row>
    <row r="68" spans="1:13" s="19" customFormat="1" ht="15.75">
      <c r="A68" s="41"/>
      <c r="B68" s="18" t="s">
        <v>192</v>
      </c>
      <c r="C68" s="25">
        <v>13</v>
      </c>
      <c r="D68" s="28"/>
      <c r="E68" s="28"/>
      <c r="F68" s="71"/>
      <c r="G68" s="28"/>
      <c r="H68" s="28"/>
      <c r="I68" s="28"/>
      <c r="J68" s="28"/>
      <c r="K68" s="28"/>
      <c r="L68" s="28"/>
      <c r="M68" s="25">
        <f t="shared" si="1"/>
        <v>13</v>
      </c>
    </row>
    <row r="69" spans="1:13" s="19" customFormat="1" ht="15.75">
      <c r="A69" s="41"/>
      <c r="B69" s="18" t="s">
        <v>193</v>
      </c>
      <c r="C69" s="25">
        <v>60.7</v>
      </c>
      <c r="D69" s="28"/>
      <c r="E69" s="28"/>
      <c r="F69" s="71"/>
      <c r="G69" s="28"/>
      <c r="H69" s="28"/>
      <c r="I69" s="28"/>
      <c r="J69" s="28"/>
      <c r="K69" s="28"/>
      <c r="L69" s="28"/>
      <c r="M69" s="25">
        <f t="shared" si="1"/>
        <v>60.7</v>
      </c>
    </row>
    <row r="70" spans="1:13" s="19" customFormat="1" ht="35.25" customHeight="1">
      <c r="A70" s="41" t="s">
        <v>82</v>
      </c>
      <c r="B70" s="18" t="s">
        <v>171</v>
      </c>
      <c r="C70" s="25">
        <f>2829.2-101.7-35.6+0.637+6.5</f>
        <v>2699.0370000000003</v>
      </c>
      <c r="D70" s="25">
        <f>1907.7-101.7+4.7</f>
        <v>1810.7</v>
      </c>
      <c r="E70" s="25">
        <v>105.545</v>
      </c>
      <c r="F70" s="25">
        <f>G70+J70</f>
        <v>125</v>
      </c>
      <c r="G70" s="25">
        <v>125</v>
      </c>
      <c r="H70" s="25">
        <v>7</v>
      </c>
      <c r="I70" s="25"/>
      <c r="J70"/>
      <c r="K70"/>
      <c r="L70"/>
      <c r="M70" s="25">
        <f t="shared" si="1"/>
        <v>2824.0370000000003</v>
      </c>
    </row>
    <row r="71" spans="1:13" s="19" customFormat="1" ht="63">
      <c r="A71" s="41" t="s">
        <v>159</v>
      </c>
      <c r="B71" s="18" t="s">
        <v>160</v>
      </c>
      <c r="C71" s="25">
        <v>92.8</v>
      </c>
      <c r="D71" s="25"/>
      <c r="E71" s="25"/>
      <c r="F71" s="25"/>
      <c r="G71" s="25"/>
      <c r="H71" s="25"/>
      <c r="I71" s="25"/>
      <c r="J71" s="25"/>
      <c r="K71" s="25"/>
      <c r="L71" s="25"/>
      <c r="M71" s="25">
        <f t="shared" si="1"/>
        <v>92.8</v>
      </c>
    </row>
    <row r="72" spans="1:13" s="19" customFormat="1" ht="31.5">
      <c r="A72" s="41" t="s">
        <v>173</v>
      </c>
      <c r="B72" s="18" t="s">
        <v>174</v>
      </c>
      <c r="C72" s="25">
        <f>281.918+0.4</f>
        <v>282.318</v>
      </c>
      <c r="D72" s="25">
        <f>155.499+0.3</f>
        <v>155.799</v>
      </c>
      <c r="E72" s="25">
        <v>17.6</v>
      </c>
      <c r="F72" s="25"/>
      <c r="G72" s="25"/>
      <c r="H72" s="25"/>
      <c r="I72" s="25"/>
      <c r="J72" s="25"/>
      <c r="K72" s="25"/>
      <c r="L72" s="25"/>
      <c r="M72" s="25">
        <f t="shared" si="1"/>
        <v>282.318</v>
      </c>
    </row>
    <row r="73" spans="1:13" s="19" customFormat="1" ht="85.5" customHeight="1">
      <c r="A73" s="41" t="s">
        <v>185</v>
      </c>
      <c r="B73" s="18" t="s">
        <v>186</v>
      </c>
      <c r="C73" s="25">
        <v>3</v>
      </c>
      <c r="D73" s="25"/>
      <c r="E73" s="25"/>
      <c r="F73" s="25"/>
      <c r="G73" s="25"/>
      <c r="H73" s="25"/>
      <c r="I73" s="25"/>
      <c r="J73" s="25"/>
      <c r="K73" s="25"/>
      <c r="L73" s="25"/>
      <c r="M73" s="25">
        <f t="shared" si="1"/>
        <v>3</v>
      </c>
    </row>
    <row r="74" spans="1:13" s="19" customFormat="1" ht="31.5">
      <c r="A74" s="41" t="s">
        <v>87</v>
      </c>
      <c r="B74" s="18" t="s">
        <v>161</v>
      </c>
      <c r="C74" s="25">
        <v>38.8</v>
      </c>
      <c r="D74" s="28"/>
      <c r="E74" s="28"/>
      <c r="F74" s="71"/>
      <c r="G74" s="28"/>
      <c r="H74" s="28"/>
      <c r="I74" s="28"/>
      <c r="J74" s="28"/>
      <c r="K74" s="28"/>
      <c r="L74" s="28"/>
      <c r="M74" s="25">
        <f t="shared" si="1"/>
        <v>38.8</v>
      </c>
    </row>
    <row r="75" spans="1:13" s="19" customFormat="1" ht="47.25">
      <c r="A75" s="41" t="s">
        <v>83</v>
      </c>
      <c r="B75" s="18" t="s">
        <v>97</v>
      </c>
      <c r="C75" s="50">
        <v>4759.3</v>
      </c>
      <c r="D75" s="28"/>
      <c r="E75" s="28"/>
      <c r="F75" s="71"/>
      <c r="G75" s="28"/>
      <c r="H75" s="28"/>
      <c r="I75" s="28"/>
      <c r="J75" s="28"/>
      <c r="K75" s="28"/>
      <c r="L75" s="28"/>
      <c r="M75" s="50">
        <f t="shared" si="1"/>
        <v>4759.3</v>
      </c>
    </row>
    <row r="76" spans="1:13" s="19" customFormat="1" ht="57" customHeight="1">
      <c r="A76" s="41" t="s">
        <v>108</v>
      </c>
      <c r="B76" s="30" t="s">
        <v>109</v>
      </c>
      <c r="C76" s="25">
        <v>9.7</v>
      </c>
      <c r="D76" s="28"/>
      <c r="E76" s="28"/>
      <c r="F76" s="71"/>
      <c r="G76" s="28"/>
      <c r="H76" s="28"/>
      <c r="I76" s="28"/>
      <c r="J76" s="28"/>
      <c r="K76" s="28"/>
      <c r="L76" s="28"/>
      <c r="M76" s="25">
        <f t="shared" si="1"/>
        <v>9.7</v>
      </c>
    </row>
    <row r="77" spans="1:13" s="19" customFormat="1" ht="31.5">
      <c r="A77" s="41" t="s">
        <v>84</v>
      </c>
      <c r="B77" s="18" t="s">
        <v>98</v>
      </c>
      <c r="C77" s="25">
        <v>0.2</v>
      </c>
      <c r="D77" s="28"/>
      <c r="E77" s="28"/>
      <c r="F77" s="71"/>
      <c r="G77" s="28"/>
      <c r="H77" s="28"/>
      <c r="I77" s="28"/>
      <c r="J77" s="28"/>
      <c r="K77" s="28"/>
      <c r="L77" s="28"/>
      <c r="M77" s="25">
        <f t="shared" si="1"/>
        <v>0.2</v>
      </c>
    </row>
    <row r="78" spans="1:13" s="19" customFormat="1" ht="15.75">
      <c r="A78" s="44" t="s">
        <v>39</v>
      </c>
      <c r="B78" s="32" t="s">
        <v>40</v>
      </c>
      <c r="C78" s="25">
        <f>105.9-3.6-1.3</f>
        <v>101.00000000000001</v>
      </c>
      <c r="D78" s="25">
        <f>75.491-3.6</f>
        <v>71.891</v>
      </c>
      <c r="E78" s="25">
        <v>1.537</v>
      </c>
      <c r="F78" s="71"/>
      <c r="G78" s="29"/>
      <c r="H78" s="29"/>
      <c r="I78" s="29"/>
      <c r="J78" s="29"/>
      <c r="K78" s="29"/>
      <c r="L78" s="29"/>
      <c r="M78" s="25">
        <f t="shared" si="1"/>
        <v>101.00000000000001</v>
      </c>
    </row>
    <row r="79" spans="1:13" s="19" customFormat="1" ht="15.75">
      <c r="A79" s="44"/>
      <c r="B79" s="32" t="s">
        <v>41</v>
      </c>
      <c r="C79" s="25"/>
      <c r="D79" s="25"/>
      <c r="E79" s="25"/>
      <c r="F79" s="25" t="s">
        <v>101</v>
      </c>
      <c r="G79" s="29"/>
      <c r="H79" s="29"/>
      <c r="I79" s="29"/>
      <c r="J79" s="29"/>
      <c r="K79" s="29"/>
      <c r="L79" s="29"/>
      <c r="M79" s="25" t="s">
        <v>101</v>
      </c>
    </row>
    <row r="80" spans="1:13" s="19" customFormat="1" ht="31.5">
      <c r="A80" s="44" t="s">
        <v>178</v>
      </c>
      <c r="B80" s="76" t="s">
        <v>179</v>
      </c>
      <c r="C80" s="25">
        <v>2.5</v>
      </c>
      <c r="D80" s="25"/>
      <c r="E80" s="25"/>
      <c r="F80" s="25"/>
      <c r="G80" s="29"/>
      <c r="H80" s="29"/>
      <c r="I80" s="29"/>
      <c r="J80" s="29"/>
      <c r="K80" s="29"/>
      <c r="L80" s="29"/>
      <c r="M80" s="25"/>
    </row>
    <row r="81" spans="1:13" s="19" customFormat="1" ht="15.75">
      <c r="A81" s="44" t="s">
        <v>42</v>
      </c>
      <c r="B81" s="32" t="s">
        <v>43</v>
      </c>
      <c r="C81" s="25">
        <v>6</v>
      </c>
      <c r="D81" s="25"/>
      <c r="E81" s="25"/>
      <c r="F81" s="71"/>
      <c r="G81" s="29"/>
      <c r="H81" s="29"/>
      <c r="I81" s="29"/>
      <c r="J81" s="29"/>
      <c r="K81" s="29"/>
      <c r="L81" s="29"/>
      <c r="M81" s="25">
        <f t="shared" si="1"/>
        <v>6</v>
      </c>
    </row>
    <row r="82" spans="1:13" s="19" customFormat="1" ht="15.75">
      <c r="A82" s="44"/>
      <c r="B82" s="32" t="s">
        <v>44</v>
      </c>
      <c r="C82" s="25"/>
      <c r="D82" s="25"/>
      <c r="E82" s="25"/>
      <c r="F82" s="71"/>
      <c r="G82" s="29"/>
      <c r="H82" s="29"/>
      <c r="I82" s="29"/>
      <c r="J82" s="29"/>
      <c r="K82" s="29"/>
      <c r="L82" s="29"/>
      <c r="M82" s="25" t="s">
        <v>101</v>
      </c>
    </row>
    <row r="83" spans="1:13" s="19" customFormat="1" ht="15.75">
      <c r="A83" s="44" t="s">
        <v>45</v>
      </c>
      <c r="B83" s="32" t="s">
        <v>105</v>
      </c>
      <c r="C83" s="25">
        <f>1+6.9</f>
        <v>7.9</v>
      </c>
      <c r="D83" s="25"/>
      <c r="E83" s="25"/>
      <c r="F83" s="71"/>
      <c r="G83" s="29"/>
      <c r="H83" s="29"/>
      <c r="I83" s="29"/>
      <c r="J83" s="29"/>
      <c r="K83" s="29"/>
      <c r="L83" s="29"/>
      <c r="M83" s="25">
        <f t="shared" si="1"/>
        <v>7.9</v>
      </c>
    </row>
    <row r="84" spans="1:13" s="19" customFormat="1" ht="15.75">
      <c r="A84" s="44"/>
      <c r="B84" s="13" t="s">
        <v>8</v>
      </c>
      <c r="C84" s="28">
        <f>C36+C37+C38+C39+C41+C43+C44+C45+C46+C47+C48+C49+C50+C51+C52+C53+C54+C55+C56+C57+C58+C59+C60+C61+C63+C64+C65+C66+C70+C71++C72+C73+C74+C75+C76+C77+C78+C80+C81+C83</f>
        <v>45803.454999999994</v>
      </c>
      <c r="D84" s="28">
        <f>D36+D37+D38+D39+D41+D43+D44+D45+D46+D47+D48+D49+D50+D51+D52+D53+D54+D55+D56+D57+D58+D59+D60+D61+D63+D64+D65+D66+D70+D71++D72+D73+D74+D75+D76+D77+D78+D80+D81+D83</f>
        <v>2038.39</v>
      </c>
      <c r="E84" s="28">
        <f>E36+E37+E38+E39+E41+E43+E44+E45+E46+E47+E48+E49+E50+E51+E52+E53+E54+E55+E56+E57+E58+E59+E60+E61+E63+E64+E65+E66+E70+E71++E72+E73+E74+E75+E76+E77+E78+E80+E81+E83</f>
        <v>124.68200000000002</v>
      </c>
      <c r="F84" s="28">
        <f>G84+J84</f>
        <v>125</v>
      </c>
      <c r="G84" s="28">
        <f aca="true" t="shared" si="4" ref="G84:L84">SUM(G36:G83)</f>
        <v>125</v>
      </c>
      <c r="H84" s="28">
        <f t="shared" si="4"/>
        <v>7</v>
      </c>
      <c r="I84" s="28">
        <f t="shared" si="4"/>
        <v>0</v>
      </c>
      <c r="J84" s="28">
        <f t="shared" si="4"/>
        <v>0</v>
      </c>
      <c r="K84" s="28">
        <f t="shared" si="4"/>
        <v>0</v>
      </c>
      <c r="L84" s="28">
        <f t="shared" si="4"/>
        <v>0</v>
      </c>
      <c r="M84" s="73">
        <f t="shared" si="1"/>
        <v>45928.454999999994</v>
      </c>
    </row>
    <row r="85" spans="1:13" s="19" customFormat="1" ht="15.75">
      <c r="A85" s="46" t="s">
        <v>11</v>
      </c>
      <c r="B85" s="9" t="s">
        <v>10</v>
      </c>
      <c r="C85" s="25"/>
      <c r="D85" s="25"/>
      <c r="E85" s="25"/>
      <c r="F85" s="71"/>
      <c r="G85" s="29"/>
      <c r="H85" s="29"/>
      <c r="I85" s="29"/>
      <c r="J85" s="29"/>
      <c r="K85" s="29"/>
      <c r="L85" s="29"/>
      <c r="M85" s="25"/>
    </row>
    <row r="86" spans="1:13" s="19" customFormat="1" ht="15.75">
      <c r="A86" s="40" t="s">
        <v>19</v>
      </c>
      <c r="B86" s="10" t="s">
        <v>12</v>
      </c>
      <c r="C86" s="25">
        <f>1700.255+6.076+0.35</f>
        <v>1706.681</v>
      </c>
      <c r="D86" s="25">
        <f>1176.89+0.25</f>
        <v>1177.14</v>
      </c>
      <c r="E86" s="25">
        <v>90.205</v>
      </c>
      <c r="F86" s="25">
        <f>SUM(G86,J86)</f>
        <v>2.5</v>
      </c>
      <c r="G86" s="25">
        <v>2</v>
      </c>
      <c r="H86" s="25"/>
      <c r="I86" s="25"/>
      <c r="J86" s="25">
        <v>0.5</v>
      </c>
      <c r="K86"/>
      <c r="L86"/>
      <c r="M86" s="25">
        <f aca="true" t="shared" si="5" ref="M86:M91">F86+C86</f>
        <v>1709.181</v>
      </c>
    </row>
    <row r="87" spans="1:13" s="19" customFormat="1" ht="15.75">
      <c r="A87" s="40" t="s">
        <v>20</v>
      </c>
      <c r="B87" s="10" t="s">
        <v>13</v>
      </c>
      <c r="C87" s="25">
        <f>342.355+0.111+0.48</f>
        <v>342.946</v>
      </c>
      <c r="D87" s="25">
        <f>217.215+0.35</f>
        <v>217.565</v>
      </c>
      <c r="E87" s="25">
        <v>43.79</v>
      </c>
      <c r="F87" s="25"/>
      <c r="G87" s="25"/>
      <c r="H87" s="25"/>
      <c r="I87" s="25"/>
      <c r="J87" s="25"/>
      <c r="K87" s="29"/>
      <c r="L87" s="29"/>
      <c r="M87" s="25">
        <f t="shared" si="5"/>
        <v>342.946</v>
      </c>
    </row>
    <row r="88" spans="1:13" s="19" customFormat="1" ht="31.5">
      <c r="A88" s="41" t="s">
        <v>23</v>
      </c>
      <c r="B88" s="18" t="s">
        <v>28</v>
      </c>
      <c r="C88" s="25">
        <f>730.522+0.6093+0.48</f>
        <v>731.6113</v>
      </c>
      <c r="D88" s="25">
        <f>445.012+0.35</f>
        <v>445.362</v>
      </c>
      <c r="E88" s="25">
        <v>111.87</v>
      </c>
      <c r="F88" s="25">
        <f>SUM(G88,J88)</f>
        <v>9.83</v>
      </c>
      <c r="G88" s="25">
        <v>7.83</v>
      </c>
      <c r="H88" s="71"/>
      <c r="I88" s="25">
        <v>1.1</v>
      </c>
      <c r="J88" s="25">
        <v>2</v>
      </c>
      <c r="K88"/>
      <c r="L88"/>
      <c r="M88" s="25">
        <f t="shared" si="5"/>
        <v>741.4413000000001</v>
      </c>
    </row>
    <row r="89" spans="1:13" s="19" customFormat="1" ht="15.75">
      <c r="A89" s="41" t="s">
        <v>0</v>
      </c>
      <c r="B89" s="18" t="s">
        <v>1</v>
      </c>
      <c r="C89" s="25">
        <f>730.963+0.133+0.28</f>
        <v>731.376</v>
      </c>
      <c r="D89" s="25">
        <f>512.82+0.2</f>
        <v>513.0200000000001</v>
      </c>
      <c r="E89" s="25">
        <v>29.14</v>
      </c>
      <c r="F89" s="25">
        <f>SUM(G89,J89)</f>
        <v>37.2</v>
      </c>
      <c r="G89" s="25">
        <v>36.2</v>
      </c>
      <c r="H89" s="25">
        <v>25.2</v>
      </c>
      <c r="I89" s="25"/>
      <c r="J89" s="25">
        <v>1</v>
      </c>
      <c r="K89" s="29"/>
      <c r="L89" s="29"/>
      <c r="M89" s="25">
        <f t="shared" si="5"/>
        <v>768.576</v>
      </c>
    </row>
    <row r="90" spans="1:13" s="19" customFormat="1" ht="15.75">
      <c r="A90" s="40" t="s">
        <v>21</v>
      </c>
      <c r="B90" s="10" t="s">
        <v>14</v>
      </c>
      <c r="C90" s="25">
        <f>58+22.407-3.988</f>
        <v>76.419</v>
      </c>
      <c r="D90" s="25"/>
      <c r="E90" s="25"/>
      <c r="F90" s="25"/>
      <c r="G90" s="25"/>
      <c r="H90" s="25"/>
      <c r="I90" s="25"/>
      <c r="J90" s="25"/>
      <c r="K90" s="29"/>
      <c r="L90" s="29"/>
      <c r="M90" s="25">
        <f t="shared" si="5"/>
        <v>76.419</v>
      </c>
    </row>
    <row r="91" spans="1:13" s="19" customFormat="1" ht="21.75" customHeight="1">
      <c r="A91" s="41" t="s">
        <v>24</v>
      </c>
      <c r="B91" s="18" t="s">
        <v>15</v>
      </c>
      <c r="C91" s="25">
        <f>218.988-10.2+6.799+0.11</f>
        <v>215.69700000000003</v>
      </c>
      <c r="D91" s="25">
        <f>139.868-7.5+0.05</f>
        <v>132.418</v>
      </c>
      <c r="E91" s="25">
        <v>20.07</v>
      </c>
      <c r="F91" s="25">
        <f>SUM(G91,J91)</f>
        <v>2.87</v>
      </c>
      <c r="G91" s="25">
        <v>2.87</v>
      </c>
      <c r="H91" s="71"/>
      <c r="I91" s="25"/>
      <c r="J91"/>
      <c r="K91"/>
      <c r="L91"/>
      <c r="M91" s="25">
        <f t="shared" si="5"/>
        <v>218.56700000000004</v>
      </c>
    </row>
    <row r="92" spans="1:13" s="19" customFormat="1" ht="15.75">
      <c r="A92" s="41"/>
      <c r="B92" s="18"/>
      <c r="C92" s="25"/>
      <c r="D92" s="25"/>
      <c r="E92" s="25"/>
      <c r="F92" s="71"/>
      <c r="G92" s="29"/>
      <c r="H92" s="29"/>
      <c r="I92" s="29"/>
      <c r="J92" s="29"/>
      <c r="K92" s="29"/>
      <c r="L92" s="29"/>
      <c r="M92" s="25"/>
    </row>
    <row r="93" spans="1:13" s="19" customFormat="1" ht="15.75">
      <c r="A93" s="41"/>
      <c r="B93" s="17" t="s">
        <v>8</v>
      </c>
      <c r="C93" s="28">
        <f>C90+C91+C86+C87+C88+C89</f>
        <v>3804.7303</v>
      </c>
      <c r="D93" s="28">
        <f aca="true" t="shared" si="6" ref="D93:L93">D90+D91+D86+D87+D88+D89</f>
        <v>2485.505</v>
      </c>
      <c r="E93" s="28">
        <f t="shared" si="6"/>
        <v>295.075</v>
      </c>
      <c r="F93" s="28">
        <f>F90+F91+F86+F87+F88+F89</f>
        <v>52.400000000000006</v>
      </c>
      <c r="G93" s="28">
        <f t="shared" si="6"/>
        <v>48.900000000000006</v>
      </c>
      <c r="H93" s="28">
        <f t="shared" si="6"/>
        <v>25.2</v>
      </c>
      <c r="I93" s="28">
        <f t="shared" si="6"/>
        <v>1.1</v>
      </c>
      <c r="J93" s="28">
        <f>J90+J91+J86+J87+J88+J89</f>
        <v>3.5</v>
      </c>
      <c r="K93" s="28">
        <f>K90+K91+K86+K87+K88+K89</f>
        <v>0</v>
      </c>
      <c r="L93" s="28">
        <f t="shared" si="6"/>
        <v>0</v>
      </c>
      <c r="M93" s="28">
        <f>C93+F93</f>
        <v>3857.1303000000003</v>
      </c>
    </row>
    <row r="94" spans="1:13" s="19" customFormat="1" ht="18.75">
      <c r="A94" s="59">
        <v>120000</v>
      </c>
      <c r="B94" s="54" t="s">
        <v>144</v>
      </c>
      <c r="C94" s="25"/>
      <c r="D94" s="25"/>
      <c r="E94" s="25"/>
      <c r="F94" s="25"/>
      <c r="G94" s="29"/>
      <c r="H94" s="29"/>
      <c r="I94" s="29"/>
      <c r="J94" s="29"/>
      <c r="K94" s="71"/>
      <c r="L94" s="71"/>
      <c r="M94" s="25"/>
    </row>
    <row r="95" spans="1:13" s="19" customFormat="1" ht="15.75">
      <c r="A95" s="41" t="s">
        <v>18</v>
      </c>
      <c r="B95" s="18" t="s">
        <v>34</v>
      </c>
      <c r="C95" s="25"/>
      <c r="D95" s="25"/>
      <c r="E95" s="25"/>
      <c r="F95" s="25"/>
      <c r="G95" s="29"/>
      <c r="H95" s="29"/>
      <c r="I95" s="29"/>
      <c r="J95" s="29"/>
      <c r="K95" s="71"/>
      <c r="L95" s="71"/>
      <c r="M95" s="25"/>
    </row>
    <row r="96" spans="1:13" s="19" customFormat="1" ht="15.75">
      <c r="A96" s="41" t="s">
        <v>27</v>
      </c>
      <c r="B96" s="31" t="s">
        <v>25</v>
      </c>
      <c r="C96" s="25">
        <f>49.9+11.3</f>
        <v>61.2</v>
      </c>
      <c r="D96" s="25"/>
      <c r="E96" s="25"/>
      <c r="F96" s="71"/>
      <c r="G96" s="29"/>
      <c r="H96" s="29"/>
      <c r="I96" s="29"/>
      <c r="J96" s="29"/>
      <c r="K96" s="71"/>
      <c r="L96" s="71"/>
      <c r="M96" s="25">
        <f>C96+F96</f>
        <v>61.2</v>
      </c>
    </row>
    <row r="97" spans="1:13" s="19" customFormat="1" ht="15.75">
      <c r="A97" s="41" t="s">
        <v>35</v>
      </c>
      <c r="B97" s="31" t="s">
        <v>167</v>
      </c>
      <c r="C97" s="25">
        <f>15+17.8+1+10</f>
        <v>43.8</v>
      </c>
      <c r="D97" s="25"/>
      <c r="E97" s="25"/>
      <c r="F97" s="71"/>
      <c r="G97" s="29"/>
      <c r="H97" s="29"/>
      <c r="I97" s="29"/>
      <c r="J97" s="29"/>
      <c r="K97" s="71"/>
      <c r="L97" s="71"/>
      <c r="M97" s="25">
        <f>C97+F97</f>
        <v>43.8</v>
      </c>
    </row>
    <row r="98" spans="1:13" s="19" customFormat="1" ht="15.75">
      <c r="A98" s="42"/>
      <c r="B98" s="9" t="s">
        <v>2</v>
      </c>
      <c r="C98" s="28">
        <f>C95+C96+C97</f>
        <v>105</v>
      </c>
      <c r="D98" s="71"/>
      <c r="E98" s="71"/>
      <c r="F98" s="71"/>
      <c r="G98" s="71"/>
      <c r="H98" s="71"/>
      <c r="I98" s="71"/>
      <c r="J98" s="71"/>
      <c r="K98" s="71"/>
      <c r="L98" s="71"/>
      <c r="M98" s="28">
        <f>C98+F98</f>
        <v>105</v>
      </c>
    </row>
    <row r="99" spans="1:13" s="19" customFormat="1" ht="15.75">
      <c r="A99" s="43" t="s">
        <v>46</v>
      </c>
      <c r="B99" s="33" t="s">
        <v>47</v>
      </c>
      <c r="C99" s="28"/>
      <c r="D99" s="28"/>
      <c r="E99" s="28"/>
      <c r="F99" s="71"/>
      <c r="G99" s="71"/>
      <c r="H99" s="71"/>
      <c r="I99" s="71"/>
      <c r="J99" s="71"/>
      <c r="K99" s="71"/>
      <c r="L99" s="71"/>
      <c r="M99" s="25"/>
    </row>
    <row r="100" spans="1:13" s="19" customFormat="1" ht="15.75">
      <c r="A100" s="44" t="s">
        <v>162</v>
      </c>
      <c r="B100" s="32" t="s">
        <v>163</v>
      </c>
      <c r="C100" s="25">
        <f>7+4</f>
        <v>11</v>
      </c>
      <c r="D100" s="25"/>
      <c r="E100" s="25"/>
      <c r="F100" s="71"/>
      <c r="G100" s="71"/>
      <c r="H100" s="71"/>
      <c r="I100" s="71"/>
      <c r="J100" s="71"/>
      <c r="K100" s="71"/>
      <c r="L100" s="71"/>
      <c r="M100" s="25">
        <f>C100+F100</f>
        <v>11</v>
      </c>
    </row>
    <row r="101" spans="1:13" s="19" customFormat="1" ht="15.75">
      <c r="A101" s="44"/>
      <c r="B101" s="32"/>
      <c r="C101" s="28"/>
      <c r="D101" s="25"/>
      <c r="E101" s="25"/>
      <c r="F101" s="71"/>
      <c r="G101" s="71"/>
      <c r="H101" s="71"/>
      <c r="I101" s="71"/>
      <c r="J101" s="71"/>
      <c r="K101" s="71"/>
      <c r="L101" s="71"/>
      <c r="M101" s="25"/>
    </row>
    <row r="102" spans="1:13" s="19" customFormat="1" ht="30.75" customHeight="1">
      <c r="A102" s="49" t="s">
        <v>16</v>
      </c>
      <c r="B102" s="30" t="s">
        <v>145</v>
      </c>
      <c r="C102" s="25">
        <f>927.51+3.916+2.4</f>
        <v>933.826</v>
      </c>
      <c r="D102" s="25">
        <f>591.644+1.8</f>
        <v>593.444</v>
      </c>
      <c r="E102" s="25">
        <v>113.05</v>
      </c>
      <c r="F102" s="71"/>
      <c r="G102" s="71"/>
      <c r="H102" s="71"/>
      <c r="I102" s="71"/>
      <c r="J102" s="71"/>
      <c r="K102" s="71"/>
      <c r="L102" s="71"/>
      <c r="M102" s="25">
        <f>C102+F102</f>
        <v>933.826</v>
      </c>
    </row>
    <row r="103" spans="1:13" s="19" customFormat="1" ht="46.5" customHeight="1" hidden="1">
      <c r="A103"/>
      <c r="B103"/>
      <c r="C103"/>
      <c r="D103"/>
      <c r="E103" s="25"/>
      <c r="F103" s="71"/>
      <c r="G103" s="71"/>
      <c r="H103" s="71"/>
      <c r="I103" s="71"/>
      <c r="J103" s="71"/>
      <c r="K103" s="71"/>
      <c r="L103" s="71"/>
      <c r="M103" s="25">
        <f>C103+F103</f>
        <v>0</v>
      </c>
    </row>
    <row r="104" spans="1:13" s="19" customFormat="1" ht="31.5">
      <c r="A104" s="45" t="s">
        <v>17</v>
      </c>
      <c r="B104" s="32" t="s">
        <v>158</v>
      </c>
      <c r="C104" s="25">
        <v>43.5</v>
      </c>
      <c r="D104" s="25"/>
      <c r="E104" s="25"/>
      <c r="F104" s="29"/>
      <c r="G104" s="29"/>
      <c r="H104" s="29"/>
      <c r="I104" s="29"/>
      <c r="J104" s="29"/>
      <c r="K104" s="29"/>
      <c r="L104" s="29"/>
      <c r="M104" s="25">
        <f>SUM(C104,F104)</f>
        <v>43.5</v>
      </c>
    </row>
    <row r="105" spans="1:13" s="19" customFormat="1" ht="15.75">
      <c r="A105" s="47"/>
      <c r="B105" s="17" t="s">
        <v>8</v>
      </c>
      <c r="C105" s="28">
        <f>C100+C101+C102+C103+C104</f>
        <v>988.326</v>
      </c>
      <c r="D105" s="28">
        <f>D100+D101+D102+D103+D104</f>
        <v>593.444</v>
      </c>
      <c r="E105" s="28">
        <f>E100+E101+E102+E103+E104</f>
        <v>113.05</v>
      </c>
      <c r="F105" s="8"/>
      <c r="G105" s="8"/>
      <c r="H105" s="8"/>
      <c r="I105" s="8"/>
      <c r="J105" s="8"/>
      <c r="K105" s="8"/>
      <c r="L105" s="8"/>
      <c r="M105" s="25">
        <f>C105+F105</f>
        <v>988.326</v>
      </c>
    </row>
    <row r="106" spans="1:13" ht="39.75" customHeight="1">
      <c r="A106" s="59">
        <v>170000</v>
      </c>
      <c r="B106" s="54" t="s">
        <v>152</v>
      </c>
      <c r="C106" s="28"/>
      <c r="D106" s="28"/>
      <c r="E106" s="28"/>
      <c r="F106" s="28"/>
      <c r="G106" s="28"/>
      <c r="H106" s="28"/>
      <c r="I106" s="28"/>
      <c r="J106" s="28"/>
      <c r="K106" s="28"/>
      <c r="L106" s="28"/>
      <c r="M106" s="28"/>
    </row>
    <row r="107" spans="1:13" ht="57.75" customHeight="1">
      <c r="A107" s="41" t="s">
        <v>153</v>
      </c>
      <c r="B107" s="18" t="s">
        <v>154</v>
      </c>
      <c r="C107" s="25">
        <v>54</v>
      </c>
      <c r="D107" s="28"/>
      <c r="E107" s="28"/>
      <c r="F107" s="28"/>
      <c r="G107" s="28"/>
      <c r="H107" s="28"/>
      <c r="I107" s="28"/>
      <c r="J107" s="28"/>
      <c r="K107" s="28"/>
      <c r="L107" s="28"/>
      <c r="M107" s="25">
        <f>C107+F107</f>
        <v>54</v>
      </c>
    </row>
    <row r="108" spans="1:13" ht="52.5" customHeight="1">
      <c r="A108" s="41" t="s">
        <v>155</v>
      </c>
      <c r="B108" s="18" t="s">
        <v>156</v>
      </c>
      <c r="C108" s="25">
        <v>137.9</v>
      </c>
      <c r="D108" s="28"/>
      <c r="E108" s="28"/>
      <c r="F108" s="28"/>
      <c r="G108" s="28"/>
      <c r="H108" s="28"/>
      <c r="I108" s="28"/>
      <c r="J108" s="28"/>
      <c r="K108" s="28"/>
      <c r="L108" s="28"/>
      <c r="M108" s="25">
        <f>C108+F108</f>
        <v>137.9</v>
      </c>
    </row>
    <row r="109" spans="1:13" ht="52.5" customHeight="1">
      <c r="A109" s="41" t="s">
        <v>197</v>
      </c>
      <c r="B109" s="82" t="s">
        <v>198</v>
      </c>
      <c r="C109" s="25"/>
      <c r="D109" s="28"/>
      <c r="E109" s="28"/>
      <c r="F109" s="25">
        <f>G109+J109</f>
        <v>359.2</v>
      </c>
      <c r="G109" s="25">
        <v>114.8</v>
      </c>
      <c r="H109" s="25"/>
      <c r="I109" s="25"/>
      <c r="J109" s="25">
        <v>244.4</v>
      </c>
      <c r="K109" s="28"/>
      <c r="L109" s="28"/>
      <c r="M109" s="25">
        <f>C109+F109</f>
        <v>359.2</v>
      </c>
    </row>
    <row r="110" spans="1:13" ht="28.5" customHeight="1">
      <c r="A110" s="59"/>
      <c r="B110" s="67" t="s">
        <v>8</v>
      </c>
      <c r="C110" s="28">
        <f>C107+C108</f>
        <v>191.9</v>
      </c>
      <c r="D110" s="71"/>
      <c r="E110" s="71"/>
      <c r="F110" s="28">
        <f>F107+F108+F109</f>
        <v>359.2</v>
      </c>
      <c r="G110" s="28">
        <f>G107+G108+G109</f>
        <v>114.8</v>
      </c>
      <c r="H110" s="28"/>
      <c r="I110" s="28"/>
      <c r="J110" s="28">
        <f>J107+J108+J109</f>
        <v>244.4</v>
      </c>
      <c r="K110" s="71"/>
      <c r="L110" s="71"/>
      <c r="M110" s="28">
        <f>C110+F110</f>
        <v>551.1</v>
      </c>
    </row>
    <row r="111" spans="1:13" ht="36" customHeight="1">
      <c r="A111" s="59">
        <v>210000</v>
      </c>
      <c r="B111" s="60" t="s">
        <v>146</v>
      </c>
      <c r="C111" s="25"/>
      <c r="D111" s="71"/>
      <c r="E111" s="71"/>
      <c r="F111" s="71"/>
      <c r="G111" s="71"/>
      <c r="H111" s="71"/>
      <c r="I111" s="71"/>
      <c r="J111" s="71"/>
      <c r="K111" s="71"/>
      <c r="L111" s="71"/>
      <c r="M111" s="28"/>
    </row>
    <row r="112" spans="1:13" ht="30.75" customHeight="1">
      <c r="A112" s="64" t="s">
        <v>48</v>
      </c>
      <c r="B112" s="61" t="s">
        <v>147</v>
      </c>
      <c r="C112" s="25">
        <v>15</v>
      </c>
      <c r="D112" s="71"/>
      <c r="E112" s="71"/>
      <c r="F112" s="71"/>
      <c r="G112" s="71"/>
      <c r="H112" s="71"/>
      <c r="I112" s="71"/>
      <c r="J112" s="71"/>
      <c r="K112" s="71"/>
      <c r="L112" s="28"/>
      <c r="M112" s="25">
        <f>C112+F112</f>
        <v>15</v>
      </c>
    </row>
    <row r="113" spans="1:13" ht="20.25" customHeight="1">
      <c r="A113" s="62"/>
      <c r="B113" s="63" t="s">
        <v>8</v>
      </c>
      <c r="C113" s="28">
        <f>C112</f>
        <v>15</v>
      </c>
      <c r="D113" s="71"/>
      <c r="E113" s="71"/>
      <c r="F113" s="71"/>
      <c r="G113" s="71"/>
      <c r="H113" s="71"/>
      <c r="I113" s="71"/>
      <c r="J113" s="71"/>
      <c r="K113" s="71"/>
      <c r="L113" s="25"/>
      <c r="M113" s="28">
        <f>C113+F113</f>
        <v>15</v>
      </c>
    </row>
    <row r="114" spans="1:13" ht="20.25" customHeight="1">
      <c r="A114" s="59">
        <v>250000</v>
      </c>
      <c r="B114" s="63" t="s">
        <v>172</v>
      </c>
      <c r="C114" s="28"/>
      <c r="D114" s="71"/>
      <c r="E114" s="71"/>
      <c r="F114" s="71"/>
      <c r="G114" s="71"/>
      <c r="H114" s="71"/>
      <c r="I114" s="71"/>
      <c r="J114" s="71"/>
      <c r="K114" s="71"/>
      <c r="L114" s="25"/>
      <c r="M114" s="28"/>
    </row>
    <row r="115" spans="1:13" ht="14.25" customHeight="1">
      <c r="A115"/>
      <c r="B115"/>
      <c r="C115"/>
      <c r="D115"/>
      <c r="E115"/>
      <c r="F115"/>
      <c r="G115"/>
      <c r="H115"/>
      <c r="I115"/>
      <c r="J115"/>
      <c r="K115"/>
      <c r="L115"/>
      <c r="M115"/>
    </row>
    <row r="116" spans="1:13" ht="14.25" customHeight="1">
      <c r="A116" s="74">
        <v>250102</v>
      </c>
      <c r="B116" s="18" t="s">
        <v>175</v>
      </c>
      <c r="C116" s="20">
        <v>10</v>
      </c>
      <c r="D116"/>
      <c r="E116"/>
      <c r="F116"/>
      <c r="G116"/>
      <c r="H116"/>
      <c r="I116"/>
      <c r="J116"/>
      <c r="K116"/>
      <c r="L116"/>
      <c r="M116" s="25">
        <f aca="true" t="shared" si="7" ref="M116:M128">C116+F116</f>
        <v>10</v>
      </c>
    </row>
    <row r="117" spans="1:13" ht="47.25" customHeight="1">
      <c r="A117" s="36">
        <v>250311</v>
      </c>
      <c r="B117" s="37" t="s">
        <v>169</v>
      </c>
      <c r="C117" s="25">
        <v>6465.98</v>
      </c>
      <c r="D117" s="25"/>
      <c r="E117" s="25"/>
      <c r="F117" s="71"/>
      <c r="G117" s="71"/>
      <c r="H117" s="71"/>
      <c r="I117" s="71"/>
      <c r="J117" s="71"/>
      <c r="K117" s="71"/>
      <c r="L117" s="25"/>
      <c r="M117" s="25">
        <f t="shared" si="7"/>
        <v>6465.98</v>
      </c>
    </row>
    <row r="118" spans="1:13" ht="32.25" customHeight="1">
      <c r="A118" s="41" t="s">
        <v>106</v>
      </c>
      <c r="B118" s="26" t="s">
        <v>170</v>
      </c>
      <c r="C118" s="25">
        <v>124.5</v>
      </c>
      <c r="D118" s="25"/>
      <c r="E118" s="25"/>
      <c r="F118" s="71"/>
      <c r="G118" s="71"/>
      <c r="H118" s="71"/>
      <c r="I118" s="71"/>
      <c r="J118" s="71"/>
      <c r="K118" s="71"/>
      <c r="L118" s="25"/>
      <c r="M118" s="25">
        <f t="shared" si="7"/>
        <v>124.5</v>
      </c>
    </row>
    <row r="119" spans="1:13" ht="64.5" customHeight="1" hidden="1">
      <c r="A119" s="41"/>
      <c r="B119" s="26"/>
      <c r="C119" s="25"/>
      <c r="D119" s="25"/>
      <c r="E119" s="25"/>
      <c r="F119" s="71"/>
      <c r="G119" s="71"/>
      <c r="H119" s="71"/>
      <c r="I119" s="71"/>
      <c r="J119" s="71"/>
      <c r="K119" s="71"/>
      <c r="L119" s="25"/>
      <c r="M119" s="25">
        <f t="shared" si="7"/>
        <v>0</v>
      </c>
    </row>
    <row r="120" spans="1:13" ht="31.5" customHeight="1">
      <c r="A120" s="41" t="s">
        <v>195</v>
      </c>
      <c r="B120" s="81" t="s">
        <v>196</v>
      </c>
      <c r="C120" s="25">
        <v>303.5</v>
      </c>
      <c r="D120" s="25"/>
      <c r="E120" s="25"/>
      <c r="F120" s="71"/>
      <c r="G120" s="71"/>
      <c r="H120" s="71"/>
      <c r="I120" s="71"/>
      <c r="J120" s="71"/>
      <c r="K120" s="71"/>
      <c r="L120" s="25"/>
      <c r="M120" s="25">
        <f t="shared" si="7"/>
        <v>303.5</v>
      </c>
    </row>
    <row r="121" spans="1:13" ht="52.5" customHeight="1">
      <c r="A121" s="41" t="s">
        <v>176</v>
      </c>
      <c r="B121" s="26" t="s">
        <v>177</v>
      </c>
      <c r="C121" s="25"/>
      <c r="D121" s="25"/>
      <c r="E121" s="25"/>
      <c r="F121" s="25">
        <f>G121+J121</f>
        <v>870.5</v>
      </c>
      <c r="G121" s="69">
        <f>278.6-0.4</f>
        <v>278.20000000000005</v>
      </c>
      <c r="H121" s="8"/>
      <c r="I121" s="8"/>
      <c r="J121" s="69">
        <f>591.9+0.4</f>
        <v>592.3</v>
      </c>
      <c r="K121" s="75"/>
      <c r="L121" s="69"/>
      <c r="M121" s="25">
        <f t="shared" si="7"/>
        <v>870.5</v>
      </c>
    </row>
    <row r="122" spans="1:13" ht="22.5" customHeight="1">
      <c r="A122" s="41" t="s">
        <v>181</v>
      </c>
      <c r="B122" s="26" t="s">
        <v>182</v>
      </c>
      <c r="C122" s="25"/>
      <c r="D122" s="25"/>
      <c r="E122" s="25"/>
      <c r="F122" s="25">
        <f>G122+J122</f>
        <v>12.6</v>
      </c>
      <c r="G122" s="69">
        <v>12.6</v>
      </c>
      <c r="H122" s="8"/>
      <c r="I122" s="8"/>
      <c r="J122" s="69"/>
      <c r="K122" s="75"/>
      <c r="L122" s="69"/>
      <c r="M122" s="25">
        <f t="shared" si="7"/>
        <v>12.6</v>
      </c>
    </row>
    <row r="123" spans="1:13" ht="66" customHeight="1">
      <c r="A123" s="41" t="s">
        <v>187</v>
      </c>
      <c r="B123" s="77" t="s">
        <v>188</v>
      </c>
      <c r="C123" s="25">
        <v>296.6</v>
      </c>
      <c r="D123" s="25"/>
      <c r="E123" s="25"/>
      <c r="F123" s="25"/>
      <c r="G123" s="20"/>
      <c r="H123" s="8"/>
      <c r="I123" s="8"/>
      <c r="J123" s="69"/>
      <c r="K123" s="75"/>
      <c r="L123" s="69"/>
      <c r="M123" s="25">
        <f t="shared" si="7"/>
        <v>296.6</v>
      </c>
    </row>
    <row r="124" spans="1:13" ht="24.75" customHeight="1">
      <c r="A124" s="66" t="s">
        <v>22</v>
      </c>
      <c r="B124" s="65" t="s">
        <v>148</v>
      </c>
      <c r="C124" s="25">
        <f>59.8+1+20</f>
        <v>80.8</v>
      </c>
      <c r="D124" s="25"/>
      <c r="E124" s="25"/>
      <c r="F124" s="25">
        <f>G124+J124</f>
        <v>0</v>
      </c>
      <c r="G124" s="25"/>
      <c r="H124" s="25"/>
      <c r="I124" s="25"/>
      <c r="J124"/>
      <c r="K124"/>
      <c r="L124"/>
      <c r="M124" s="25">
        <f t="shared" si="7"/>
        <v>80.8</v>
      </c>
    </row>
    <row r="125" spans="1:13" ht="19.5" customHeight="1">
      <c r="A125" s="41"/>
      <c r="B125" s="38" t="s">
        <v>2</v>
      </c>
      <c r="C125" s="68">
        <f>C115+C117+C118+C124+C116+C121+C123+C120</f>
        <v>7281.38</v>
      </c>
      <c r="D125" s="68">
        <f>D115+D117+D118+D124</f>
        <v>0</v>
      </c>
      <c r="E125" s="68">
        <f>E115+E117+E118+E124</f>
        <v>0</v>
      </c>
      <c r="F125" s="68">
        <f>G125+J125</f>
        <v>883.1</v>
      </c>
      <c r="G125" s="68">
        <f>G115+G117+G118+G124+G116+G121+G122</f>
        <v>290.80000000000007</v>
      </c>
      <c r="H125" s="68">
        <f>H115+H117+H118+H124+H116+H121</f>
        <v>0</v>
      </c>
      <c r="I125" s="68">
        <f>I115+I117+I118+I124+I116+I121</f>
        <v>0</v>
      </c>
      <c r="J125" s="68">
        <f>J115+J117+J118+J124+J116+J121</f>
        <v>592.3</v>
      </c>
      <c r="K125" s="68">
        <f>K115+K117+K118+K124+K116+K121</f>
        <v>0</v>
      </c>
      <c r="L125" s="68">
        <f>L115+L117+L118+L124+L116+L121</f>
        <v>0</v>
      </c>
      <c r="M125" s="28">
        <f>C125+F125</f>
        <v>8164.4800000000005</v>
      </c>
    </row>
    <row r="126" spans="1:13" ht="61.5" customHeight="1" hidden="1">
      <c r="A126" s="41"/>
      <c r="B126" s="37"/>
      <c r="C126" s="25"/>
      <c r="D126" s="25"/>
      <c r="E126" s="25"/>
      <c r="F126" s="25">
        <f>G126+J126</f>
        <v>0</v>
      </c>
      <c r="G126" s="25"/>
      <c r="H126" s="25"/>
      <c r="I126" s="25"/>
      <c r="J126" s="25"/>
      <c r="K126" s="25"/>
      <c r="L126" s="25"/>
      <c r="M126" s="25">
        <f t="shared" si="7"/>
        <v>0</v>
      </c>
    </row>
    <row r="127" spans="1:14" ht="18.75">
      <c r="A127" s="40"/>
      <c r="B127" s="24" t="s">
        <v>122</v>
      </c>
      <c r="C127" s="28">
        <f>C16+C27+C34+C84+C93+C98+C105+C125+C110+C113</f>
        <v>124199.66029999999</v>
      </c>
      <c r="D127" s="28">
        <f>D16+D27+D34+D84+D93+D98+D105+D125+D110+D113</f>
        <v>43775.552</v>
      </c>
      <c r="E127" s="28">
        <f>E16+E27+E34+E84+E93+E98+E105+E125+E110+E113</f>
        <v>8195.126999999999</v>
      </c>
      <c r="F127" s="28">
        <f>G127+J127</f>
        <v>1978.518</v>
      </c>
      <c r="G127" s="28">
        <f aca="true" t="shared" si="8" ref="G127:L127">G16+G27+G34+G84+G93+G98+G105+G125+G110+G113</f>
        <v>897.6500000000001</v>
      </c>
      <c r="H127" s="28">
        <f t="shared" si="8"/>
        <v>132.2</v>
      </c>
      <c r="I127" s="28">
        <f t="shared" si="8"/>
        <v>1.1</v>
      </c>
      <c r="J127" s="28">
        <f t="shared" si="8"/>
        <v>1080.868</v>
      </c>
      <c r="K127" s="28">
        <f t="shared" si="8"/>
        <v>240.668</v>
      </c>
      <c r="L127" s="28">
        <f t="shared" si="8"/>
        <v>223.668</v>
      </c>
      <c r="M127" s="28">
        <f t="shared" si="7"/>
        <v>126178.17829999999</v>
      </c>
      <c r="N127" s="22"/>
    </row>
    <row r="128" spans="1:14" ht="31.5">
      <c r="A128" s="40"/>
      <c r="B128" s="10" t="s">
        <v>107</v>
      </c>
      <c r="C128" s="25">
        <f>C36+C37+C38+C39+C41+C43+C44+C45+C46+C47+C49+C50+C51+C52+C53+C54+C55+C56+C57+C58+C59+C60+C61+C75+C107+C108+C121+C26+C123+C30+C32</f>
        <v>43295.399999999994</v>
      </c>
      <c r="D128" s="50"/>
      <c r="E128" s="50"/>
      <c r="F128" s="25">
        <f>G128+J128</f>
        <v>1229.7</v>
      </c>
      <c r="G128" s="25">
        <f>G36+G37+G38+G39+G41+G43+G44+G45+G46+G47+G49+G50+G51+G52+G53+G54+G55+G56+G57+G58+G59+G60+G61+G75+G107+G108+G121+G26+G110</f>
        <v>393.00000000000006</v>
      </c>
      <c r="H128" s="25">
        <f>H36+H37+H38+H39+H41+H43+H44+H45+H46+H47+H49+H50+H51+H52+H53+H54+H55+H56+H57+H58+H59+H60+H61+H75+H107+H108+H121+H26</f>
        <v>0</v>
      </c>
      <c r="I128" s="25">
        <f>I36+I37+I38+I39+I41+I43+I44+I45+I46+I47+I49+I50+I51+I52+I53+I54+I55+I56+I57+I58+I59+I60+I61+I75+I107+I108+I121+I26</f>
        <v>0</v>
      </c>
      <c r="J128" s="25">
        <f>J36+J37+J38+J39+J41+J43+J44+J45+J46+J47+J49+J50+J51+J52+J53+J54+J55+J56+J57+J58+J59+J60+J61+J75+J107+J108+J121+J26+J110</f>
        <v>836.6999999999999</v>
      </c>
      <c r="K128" s="25">
        <f>4-4</f>
        <v>0</v>
      </c>
      <c r="L128" s="25">
        <f>4-4</f>
        <v>0</v>
      </c>
      <c r="M128" s="25">
        <f t="shared" si="7"/>
        <v>44525.09999999999</v>
      </c>
      <c r="N128" s="22"/>
    </row>
    <row r="129" spans="1:14" ht="15.75">
      <c r="A129" s="40"/>
      <c r="B129" s="10"/>
      <c r="C129" s="25"/>
      <c r="D129" s="50"/>
      <c r="E129" s="50"/>
      <c r="F129" s="25"/>
      <c r="G129" s="25"/>
      <c r="H129" s="25"/>
      <c r="I129" s="25"/>
      <c r="J129" s="25"/>
      <c r="K129" s="25"/>
      <c r="L129" s="25"/>
      <c r="M129" s="25"/>
      <c r="N129" s="22"/>
    </row>
    <row r="130" spans="1:13" ht="21.75" customHeight="1">
      <c r="A130" s="7"/>
      <c r="B130" s="104" t="s">
        <v>135</v>
      </c>
      <c r="C130" s="104"/>
      <c r="D130" s="8"/>
      <c r="F130" s="71"/>
      <c r="G130" s="48" t="s">
        <v>136</v>
      </c>
      <c r="H130" s="71"/>
      <c r="I130" s="16"/>
      <c r="J130" s="12"/>
      <c r="K130" s="12"/>
      <c r="L130" s="16" t="s">
        <v>101</v>
      </c>
      <c r="M130" s="12"/>
    </row>
    <row r="131" spans="1:13" ht="12.75" customHeight="1">
      <c r="A131" s="7"/>
      <c r="B131" s="9"/>
      <c r="C131" s="20"/>
      <c r="D131" s="20"/>
      <c r="E131" s="20"/>
      <c r="F131" s="12"/>
      <c r="G131" s="12"/>
      <c r="H131" s="12"/>
      <c r="I131" s="12"/>
      <c r="J131" s="12"/>
      <c r="K131" s="12"/>
      <c r="L131" s="12"/>
      <c r="M131" s="12"/>
    </row>
    <row r="132" spans="1:5" ht="15.75" hidden="1">
      <c r="A132" s="7"/>
      <c r="B132" s="10"/>
      <c r="C132" s="22"/>
      <c r="D132" s="22"/>
      <c r="E132" s="22"/>
    </row>
    <row r="133" spans="1:13" ht="15.75" hidden="1">
      <c r="A133" s="7"/>
      <c r="B133" s="14"/>
      <c r="C133" s="21"/>
      <c r="D133" s="21"/>
      <c r="E133" s="21"/>
      <c r="F133" s="15">
        <f>SUM(G133,J133)</f>
        <v>1.8</v>
      </c>
      <c r="G133" s="15">
        <f>SUM(G15)</f>
        <v>1.8</v>
      </c>
      <c r="H133" s="15">
        <f>SUM(H15)</f>
        <v>0</v>
      </c>
      <c r="I133" s="15">
        <f>SUM(I15)</f>
        <v>0</v>
      </c>
      <c r="J133" s="15">
        <f>SUM(J15)</f>
        <v>0</v>
      </c>
      <c r="K133" s="15"/>
      <c r="L133" s="15"/>
      <c r="M133" s="15" t="e">
        <f>SUM(#REF!,F133)</f>
        <v>#REF!</v>
      </c>
    </row>
    <row r="134" spans="1:13" ht="15.75" hidden="1">
      <c r="A134" s="7"/>
      <c r="B134" s="14"/>
      <c r="C134" s="21"/>
      <c r="D134" s="21"/>
      <c r="E134" s="21"/>
      <c r="F134" s="15" t="e">
        <f aca="true" t="shared" si="9" ref="F134:F153">SUM(G134,J134)</f>
        <v>#REF!</v>
      </c>
      <c r="G134" s="15" t="e">
        <f>SUM(#REF!)</f>
        <v>#REF!</v>
      </c>
      <c r="H134" s="15" t="e">
        <f>SUM(#REF!)</f>
        <v>#REF!</v>
      </c>
      <c r="I134" s="15" t="e">
        <f>SUM(#REF!)</f>
        <v>#REF!</v>
      </c>
      <c r="J134" s="15" t="e">
        <f>SUM(#REF!)</f>
        <v>#REF!</v>
      </c>
      <c r="K134" s="15"/>
      <c r="L134" s="15"/>
      <c r="M134" s="15" t="e">
        <f>SUM(#REF!,F134)</f>
        <v>#REF!</v>
      </c>
    </row>
    <row r="135" spans="1:13" ht="15.75" hidden="1">
      <c r="A135" s="7"/>
      <c r="B135" s="14"/>
      <c r="C135" s="21"/>
      <c r="D135" s="21"/>
      <c r="E135" s="21"/>
      <c r="F135" s="15" t="e">
        <f t="shared" si="9"/>
        <v>#REF!</v>
      </c>
      <c r="G135" s="15" t="e">
        <f>SUM(#REF!,#REF!,#REF!,#REF!,#REF!)</f>
        <v>#REF!</v>
      </c>
      <c r="H135" s="15" t="e">
        <f>SUM(#REF!,#REF!,#REF!,#REF!,#REF!)</f>
        <v>#REF!</v>
      </c>
      <c r="I135" s="15" t="e">
        <f>SUM(#REF!,#REF!,#REF!,#REF!,#REF!)</f>
        <v>#REF!</v>
      </c>
      <c r="J135" s="15" t="e">
        <f>SUM(#REF!,#REF!,#REF!,#REF!,#REF!)</f>
        <v>#REF!</v>
      </c>
      <c r="K135" s="15"/>
      <c r="L135" s="15"/>
      <c r="M135" s="15" t="e">
        <f>SUM(#REF!,F135)</f>
        <v>#REF!</v>
      </c>
    </row>
    <row r="136" spans="1:13" ht="15.75" hidden="1">
      <c r="A136" s="7"/>
      <c r="B136" s="14"/>
      <c r="C136" s="21"/>
      <c r="D136" s="21"/>
      <c r="E136" s="21"/>
      <c r="F136" s="15" t="e">
        <f t="shared" si="9"/>
        <v>#REF!</v>
      </c>
      <c r="G136" s="15" t="e">
        <f>SUM(#REF!)</f>
        <v>#REF!</v>
      </c>
      <c r="H136" s="15" t="e">
        <f>SUM(#REF!)</f>
        <v>#REF!</v>
      </c>
      <c r="I136" s="15" t="e">
        <f>SUM(#REF!)</f>
        <v>#REF!</v>
      </c>
      <c r="J136" s="15" t="e">
        <f>SUM(#REF!)</f>
        <v>#REF!</v>
      </c>
      <c r="K136" s="15"/>
      <c r="L136" s="15"/>
      <c r="M136" s="15" t="e">
        <f>SUM(#REF!,F136)</f>
        <v>#REF!</v>
      </c>
    </row>
    <row r="137" spans="1:13" ht="15.75" hidden="1">
      <c r="A137" s="7"/>
      <c r="B137" s="14"/>
      <c r="C137" s="21"/>
      <c r="D137" s="21"/>
      <c r="E137" s="21"/>
      <c r="F137" s="15" t="e">
        <f t="shared" si="9"/>
        <v>#REF!</v>
      </c>
      <c r="G137" s="15" t="e">
        <f>SUM(#REF!,#REF!)</f>
        <v>#REF!</v>
      </c>
      <c r="H137" s="15" t="e">
        <f>SUM(#REF!,#REF!)</f>
        <v>#REF!</v>
      </c>
      <c r="I137" s="15" t="e">
        <f>SUM(#REF!,#REF!)</f>
        <v>#REF!</v>
      </c>
      <c r="J137" s="15" t="e">
        <f>SUM(#REF!,#REF!)</f>
        <v>#REF!</v>
      </c>
      <c r="K137" s="15"/>
      <c r="L137" s="15"/>
      <c r="M137" s="15" t="e">
        <f>SUM(#REF!,F137)</f>
        <v>#REF!</v>
      </c>
    </row>
    <row r="138" spans="1:13" ht="12.75" customHeight="1" hidden="1">
      <c r="A138" s="7"/>
      <c r="B138" s="14"/>
      <c r="C138" s="21"/>
      <c r="D138" s="21"/>
      <c r="E138" s="21"/>
      <c r="F138" s="15" t="e">
        <f>SUM(#REF!)</f>
        <v>#REF!</v>
      </c>
      <c r="G138" s="15" t="e">
        <f>SUM(#REF!)</f>
        <v>#REF!</v>
      </c>
      <c r="H138" s="15" t="e">
        <f>SUM(#REF!)</f>
        <v>#REF!</v>
      </c>
      <c r="I138" s="15" t="e">
        <f>SUM(#REF!)</f>
        <v>#REF!</v>
      </c>
      <c r="J138" s="15" t="e">
        <f>SUM(#REF!)</f>
        <v>#REF!</v>
      </c>
      <c r="K138" s="15"/>
      <c r="L138" s="15"/>
      <c r="M138" s="15" t="e">
        <f>SUM(#REF!,F138)</f>
        <v>#REF!</v>
      </c>
    </row>
    <row r="139" spans="1:13" ht="15.75" hidden="1">
      <c r="A139" s="7"/>
      <c r="B139" s="14"/>
      <c r="C139" s="21"/>
      <c r="D139" s="21"/>
      <c r="E139" s="21"/>
      <c r="F139" s="15" t="e">
        <f t="shared" si="9"/>
        <v>#REF!</v>
      </c>
      <c r="G139" s="15" t="e">
        <f>SUM(#REF!,#REF!)</f>
        <v>#REF!</v>
      </c>
      <c r="H139" s="15" t="e">
        <f>SUM(#REF!,#REF!)</f>
        <v>#REF!</v>
      </c>
      <c r="I139" s="15" t="e">
        <f>SUM(#REF!,#REF!)</f>
        <v>#REF!</v>
      </c>
      <c r="J139" s="15" t="e">
        <f>SUM(#REF!,#REF!)</f>
        <v>#REF!</v>
      </c>
      <c r="K139" s="15"/>
      <c r="L139" s="15"/>
      <c r="M139" s="15" t="e">
        <f>SUM(#REF!,F139)</f>
        <v>#REF!</v>
      </c>
    </row>
    <row r="140" spans="1:13" ht="15.75" hidden="1">
      <c r="A140" s="7"/>
      <c r="B140" s="14"/>
      <c r="C140" s="21"/>
      <c r="D140" s="21"/>
      <c r="E140" s="21"/>
      <c r="F140" s="15" t="e">
        <f t="shared" si="9"/>
        <v>#REF!</v>
      </c>
      <c r="G140" s="15" t="e">
        <f>SUM(#REF!,#REF!)</f>
        <v>#REF!</v>
      </c>
      <c r="H140" s="15" t="e">
        <f>SUM(#REF!,#REF!)</f>
        <v>#REF!</v>
      </c>
      <c r="I140" s="15" t="e">
        <f>SUM(#REF!,#REF!)</f>
        <v>#REF!</v>
      </c>
      <c r="J140" s="15" t="e">
        <f>SUM(#REF!,#REF!)</f>
        <v>#REF!</v>
      </c>
      <c r="K140" s="15"/>
      <c r="L140" s="15"/>
      <c r="M140" s="15" t="e">
        <f>SUM(#REF!,F140)</f>
        <v>#REF!</v>
      </c>
    </row>
    <row r="141" spans="1:13" ht="15.75" hidden="1">
      <c r="A141" s="7"/>
      <c r="B141" s="14"/>
      <c r="C141" s="21"/>
      <c r="D141" s="21"/>
      <c r="E141" s="21"/>
      <c r="F141" s="15" t="e">
        <f t="shared" si="9"/>
        <v>#REF!</v>
      </c>
      <c r="G141" s="15" t="e">
        <f>SUM(#REF!)</f>
        <v>#REF!</v>
      </c>
      <c r="H141" s="15" t="e">
        <f>SUM(#REF!)</f>
        <v>#REF!</v>
      </c>
      <c r="I141" s="15" t="e">
        <f>SUM(#REF!)</f>
        <v>#REF!</v>
      </c>
      <c r="J141" s="15" t="e">
        <f>SUM(#REF!)</f>
        <v>#REF!</v>
      </c>
      <c r="K141" s="15"/>
      <c r="L141" s="15"/>
      <c r="M141" s="15" t="e">
        <f>SUM(#REF!,F141)</f>
        <v>#REF!</v>
      </c>
    </row>
    <row r="142" spans="1:13" ht="15.75" hidden="1">
      <c r="A142" s="7"/>
      <c r="B142" s="14"/>
      <c r="C142" s="21"/>
      <c r="D142" s="21"/>
      <c r="E142" s="21"/>
      <c r="F142" s="15" t="e">
        <f t="shared" si="9"/>
        <v>#REF!</v>
      </c>
      <c r="G142" s="15" t="e">
        <f>SUM(#REF!,#REF!,#REF!,#REF!,#REF!,#REF!,#REF!,#REF!,#REF!,#REF!,#REF!)</f>
        <v>#REF!</v>
      </c>
      <c r="H142" s="15" t="e">
        <f>SUM(#REF!,#REF!,#REF!,#REF!,#REF!,#REF!,#REF!,#REF!,#REF!,#REF!,#REF!)</f>
        <v>#REF!</v>
      </c>
      <c r="I142" s="15" t="e">
        <f>SUM(#REF!,#REF!,#REF!,#REF!,#REF!,#REF!,#REF!,#REF!,#REF!,#REF!,#REF!)</f>
        <v>#REF!</v>
      </c>
      <c r="J142" s="15" t="e">
        <f>SUM(#REF!,#REF!,#REF!,#REF!,#REF!,#REF!,#REF!,#REF!,#REF!,#REF!,#REF!)</f>
        <v>#REF!</v>
      </c>
      <c r="K142" s="15"/>
      <c r="L142" s="15"/>
      <c r="M142" s="15" t="e">
        <f>SUM(#REF!,F142)</f>
        <v>#REF!</v>
      </c>
    </row>
    <row r="143" spans="1:13" ht="15.75" hidden="1">
      <c r="A143" s="7"/>
      <c r="B143" s="14"/>
      <c r="C143" s="21"/>
      <c r="D143" s="21"/>
      <c r="E143" s="21"/>
      <c r="F143" s="15" t="e">
        <f t="shared" si="9"/>
        <v>#REF!</v>
      </c>
      <c r="G143" s="15" t="e">
        <f>SUM(#REF!)</f>
        <v>#REF!</v>
      </c>
      <c r="H143" s="15" t="e">
        <f>SUM(#REF!)</f>
        <v>#REF!</v>
      </c>
      <c r="I143" s="15" t="e">
        <f>SUM(#REF!)</f>
        <v>#REF!</v>
      </c>
      <c r="J143" s="15" t="e">
        <f>SUM(#REF!)</f>
        <v>#REF!</v>
      </c>
      <c r="K143" s="15"/>
      <c r="L143" s="15"/>
      <c r="M143" s="15" t="e">
        <f>SUM(#REF!,F143)</f>
        <v>#REF!</v>
      </c>
    </row>
    <row r="144" spans="1:13" ht="15.75" hidden="1">
      <c r="A144" s="7"/>
      <c r="B144" s="14"/>
      <c r="C144" s="21"/>
      <c r="D144" s="21"/>
      <c r="E144" s="21"/>
      <c r="F144" s="15" t="e">
        <f t="shared" si="9"/>
        <v>#REF!</v>
      </c>
      <c r="G144" s="15" t="e">
        <f>SUM(#REF!,#REF!,#REF!,#REF!,#REF!,#REF!)</f>
        <v>#REF!</v>
      </c>
      <c r="H144" s="15" t="e">
        <f>SUM(#REF!,#REF!,#REF!,#REF!,#REF!,#REF!)</f>
        <v>#REF!</v>
      </c>
      <c r="I144" s="15" t="e">
        <f>SUM(#REF!,#REF!,#REF!,#REF!,#REF!,#REF!)</f>
        <v>#REF!</v>
      </c>
      <c r="J144" s="15" t="e">
        <f>SUM(#REF!,#REF!,#REF!,#REF!,#REF!,#REF!)</f>
        <v>#REF!</v>
      </c>
      <c r="K144" s="15"/>
      <c r="L144" s="15"/>
      <c r="M144" s="15" t="e">
        <f>SUM(#REF!,F144)</f>
        <v>#REF!</v>
      </c>
    </row>
    <row r="145" spans="1:13" ht="15.75" hidden="1">
      <c r="A145" s="7"/>
      <c r="B145" s="14"/>
      <c r="C145" s="21"/>
      <c r="D145" s="21"/>
      <c r="E145" s="21"/>
      <c r="F145" s="15" t="e">
        <f t="shared" si="9"/>
        <v>#REF!</v>
      </c>
      <c r="G145" s="15" t="e">
        <f>SUM(#REF!,#REF!)</f>
        <v>#REF!</v>
      </c>
      <c r="H145" s="15" t="e">
        <f>SUM(#REF!,#REF!)</f>
        <v>#REF!</v>
      </c>
      <c r="I145" s="15" t="e">
        <f>SUM(#REF!,#REF!)</f>
        <v>#REF!</v>
      </c>
      <c r="J145" s="15" t="e">
        <f>SUM(#REF!,#REF!)</f>
        <v>#REF!</v>
      </c>
      <c r="K145" s="15"/>
      <c r="L145" s="15"/>
      <c r="M145" s="15" t="e">
        <f>SUM(#REF!,F145)</f>
        <v>#REF!</v>
      </c>
    </row>
    <row r="146" spans="1:13" ht="15.75" hidden="1">
      <c r="A146" s="7"/>
      <c r="B146" s="14"/>
      <c r="C146" s="21"/>
      <c r="D146" s="21"/>
      <c r="E146" s="21"/>
      <c r="F146" s="15" t="e">
        <f t="shared" si="9"/>
        <v>#REF!</v>
      </c>
      <c r="G146" s="15" t="e">
        <f>SUM(#REF!)</f>
        <v>#REF!</v>
      </c>
      <c r="H146" s="15" t="e">
        <f>SUM(#REF!)</f>
        <v>#REF!</v>
      </c>
      <c r="I146" s="15" t="e">
        <f>SUM(#REF!)</f>
        <v>#REF!</v>
      </c>
      <c r="J146" s="15" t="e">
        <f>SUM(#REF!)</f>
        <v>#REF!</v>
      </c>
      <c r="K146" s="15"/>
      <c r="L146" s="15"/>
      <c r="M146" s="15" t="e">
        <f>SUM(#REF!,F146)</f>
        <v>#REF!</v>
      </c>
    </row>
    <row r="147" spans="1:13" ht="15.75" hidden="1">
      <c r="A147" s="6"/>
      <c r="B147" s="14"/>
      <c r="C147" s="21"/>
      <c r="D147" s="21"/>
      <c r="E147" s="21"/>
      <c r="F147" s="15" t="e">
        <f t="shared" si="9"/>
        <v>#REF!</v>
      </c>
      <c r="G147" s="15" t="e">
        <f>SUM(#REF!,#REF!,#REF!,#REF!,#REF!)</f>
        <v>#REF!</v>
      </c>
      <c r="H147" s="15" t="e">
        <f>SUM(#REF!,#REF!,#REF!,#REF!,#REF!)</f>
        <v>#REF!</v>
      </c>
      <c r="I147" s="15" t="e">
        <f>SUM(#REF!,#REF!,#REF!,#REF!,#REF!)</f>
        <v>#REF!</v>
      </c>
      <c r="J147" s="15" t="e">
        <f>SUM(#REF!,#REF!,#REF!,#REF!,#REF!)</f>
        <v>#REF!</v>
      </c>
      <c r="K147" s="15"/>
      <c r="L147" s="15"/>
      <c r="M147" s="15" t="e">
        <f>SUM(#REF!,F147)</f>
        <v>#REF!</v>
      </c>
    </row>
    <row r="148" spans="1:13" ht="15.75" hidden="1">
      <c r="A148" s="6"/>
      <c r="B148" s="14"/>
      <c r="C148" s="21"/>
      <c r="D148" s="21"/>
      <c r="E148" s="21"/>
      <c r="F148" s="15" t="e">
        <f>SUM(#REF!,#REF!,#REF!,#REF!,#REF!,#REF!)</f>
        <v>#REF!</v>
      </c>
      <c r="G148" s="15" t="e">
        <f>SUM(#REF!,#REF!,#REF!,#REF!,#REF!,#REF!)</f>
        <v>#REF!</v>
      </c>
      <c r="H148" s="15" t="e">
        <f>SUM(#REF!,#REF!,#REF!,#REF!,#REF!,#REF!)</f>
        <v>#REF!</v>
      </c>
      <c r="I148" s="15" t="e">
        <f>SUM(#REF!,#REF!,#REF!,#REF!,#REF!,#REF!)</f>
        <v>#REF!</v>
      </c>
      <c r="J148" s="15" t="e">
        <f>SUM(#REF!,#REF!,#REF!,#REF!,#REF!,#REF!)</f>
        <v>#REF!</v>
      </c>
      <c r="K148" s="15"/>
      <c r="L148" s="15"/>
      <c r="M148" s="15" t="e">
        <f>SUM(#REF!,F148)</f>
        <v>#REF!</v>
      </c>
    </row>
    <row r="149" spans="1:13" ht="20.25" customHeight="1" hidden="1">
      <c r="A149" s="6"/>
      <c r="B149" s="14"/>
      <c r="C149" s="21"/>
      <c r="D149" s="21"/>
      <c r="E149" s="21"/>
      <c r="F149" s="15" t="e">
        <f t="shared" si="9"/>
        <v>#REF!</v>
      </c>
      <c r="G149" s="15" t="e">
        <f>SUM(#REF!)</f>
        <v>#REF!</v>
      </c>
      <c r="H149" s="15" t="e">
        <f>SUM(#REF!)</f>
        <v>#REF!</v>
      </c>
      <c r="I149" s="15" t="e">
        <f>SUM(#REF!)</f>
        <v>#REF!</v>
      </c>
      <c r="J149" s="15" t="e">
        <f>SUM(#REF!)</f>
        <v>#REF!</v>
      </c>
      <c r="K149" s="15"/>
      <c r="L149" s="15"/>
      <c r="M149" s="15" t="e">
        <f>SUM(#REF!,F149)</f>
        <v>#REF!</v>
      </c>
    </row>
    <row r="150" spans="1:13" ht="21" customHeight="1" hidden="1">
      <c r="A150" s="6"/>
      <c r="B150" s="14"/>
      <c r="C150" s="21"/>
      <c r="D150" s="21"/>
      <c r="E150" s="21"/>
      <c r="F150" s="15" t="e">
        <f t="shared" si="9"/>
        <v>#REF!</v>
      </c>
      <c r="G150" s="15" t="e">
        <f>SUM(#REF!,#REF!)</f>
        <v>#REF!</v>
      </c>
      <c r="H150" s="15" t="e">
        <f>SUM(#REF!,#REF!)</f>
        <v>#REF!</v>
      </c>
      <c r="I150" s="15" t="e">
        <f>SUM(#REF!,#REF!)</f>
        <v>#REF!</v>
      </c>
      <c r="J150" s="15" t="e">
        <f>SUM(#REF!,#REF!)</f>
        <v>#REF!</v>
      </c>
      <c r="K150" s="15"/>
      <c r="L150" s="15"/>
      <c r="M150" s="15" t="e">
        <f>SUM(#REF!,F150)</f>
        <v>#REF!</v>
      </c>
    </row>
    <row r="151" spans="1:13" ht="24.75" customHeight="1" hidden="1">
      <c r="A151" s="6"/>
      <c r="B151" s="14"/>
      <c r="C151" s="21"/>
      <c r="D151" s="21"/>
      <c r="E151" s="21"/>
      <c r="F151" s="15" t="e">
        <f t="shared" si="9"/>
        <v>#REF!</v>
      </c>
      <c r="G151" s="15" t="e">
        <f>SUM(#REF!,#REF!)</f>
        <v>#REF!</v>
      </c>
      <c r="H151" s="15" t="e">
        <f>SUM(#REF!,#REF!)</f>
        <v>#REF!</v>
      </c>
      <c r="I151" s="15" t="e">
        <f>SUM(#REF!,#REF!)</f>
        <v>#REF!</v>
      </c>
      <c r="J151" s="15" t="e">
        <f>SUM(#REF!,#REF!)</f>
        <v>#REF!</v>
      </c>
      <c r="K151" s="15"/>
      <c r="L151" s="15"/>
      <c r="M151" s="15" t="e">
        <f>SUM(#REF!,F151)</f>
        <v>#REF!</v>
      </c>
    </row>
    <row r="152" spans="1:13" ht="24.75" customHeight="1" hidden="1">
      <c r="A152" s="6"/>
      <c r="B152" s="14"/>
      <c r="C152" s="21"/>
      <c r="D152" s="21"/>
      <c r="E152" s="21"/>
      <c r="F152" s="15">
        <f t="shared" si="9"/>
        <v>0</v>
      </c>
      <c r="G152" s="15"/>
      <c r="H152" s="15"/>
      <c r="I152" s="15"/>
      <c r="J152" s="15"/>
      <c r="K152" s="15"/>
      <c r="L152" s="15"/>
      <c r="M152" s="15" t="e">
        <f>SUM(#REF!,F152)</f>
        <v>#REF!</v>
      </c>
    </row>
    <row r="153" spans="1:13" ht="19.5" customHeight="1" hidden="1">
      <c r="A153" s="6"/>
      <c r="B153" s="14"/>
      <c r="C153" s="21"/>
      <c r="D153" s="21"/>
      <c r="E153" s="21"/>
      <c r="F153" s="15" t="e">
        <f t="shared" si="9"/>
        <v>#REF!</v>
      </c>
      <c r="G153" s="15" t="e">
        <f>SUM(G133:G151)</f>
        <v>#REF!</v>
      </c>
      <c r="H153" s="15" t="e">
        <f>SUM(H133:H151)</f>
        <v>#REF!</v>
      </c>
      <c r="I153" s="15" t="e">
        <f>SUM(I133:I151)</f>
        <v>#REF!</v>
      </c>
      <c r="J153" s="15" t="e">
        <f>SUM(J133:J151)</f>
        <v>#REF!</v>
      </c>
      <c r="K153" s="15"/>
      <c r="L153" s="15"/>
      <c r="M153" s="15" t="e">
        <f>SUM(#REF!,F153)</f>
        <v>#REF!</v>
      </c>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sheetData>
  <sheetProtection/>
  <mergeCells count="19">
    <mergeCell ref="B130:C130"/>
    <mergeCell ref="C10:C12"/>
    <mergeCell ref="F9:L9"/>
    <mergeCell ref="K10:L10"/>
    <mergeCell ref="K11:K12"/>
    <mergeCell ref="H11:H12"/>
    <mergeCell ref="I11:I12"/>
    <mergeCell ref="A9:A12"/>
    <mergeCell ref="B9:B12"/>
    <mergeCell ref="E11:E12"/>
    <mergeCell ref="D11:D12"/>
    <mergeCell ref="A7:M7"/>
    <mergeCell ref="F10:F12"/>
    <mergeCell ref="G10:G12"/>
    <mergeCell ref="H10:I10"/>
    <mergeCell ref="J10:J12"/>
    <mergeCell ref="M9:M12"/>
    <mergeCell ref="D10:E10"/>
    <mergeCell ref="C9:E9"/>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1" manualBreakCount="1">
    <brk id="9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2012-05-29T15:00:33Z</cp:lastPrinted>
  <dcterms:created xsi:type="dcterms:W3CDTF">2002-12-20T15:22:07Z</dcterms:created>
  <dcterms:modified xsi:type="dcterms:W3CDTF">2012-05-30T07:07:08Z</dcterms:modified>
  <cp:category/>
  <cp:version/>
  <cp:contentType/>
  <cp:contentStatus/>
</cp:coreProperties>
</file>