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>
    <definedName name="_xlnm.Print_Titles" localSheetId="0">'Лист1'!$A:$B,'Лист1'!$7:$8</definedName>
    <definedName name="_xlnm.Print_Area" localSheetId="0">'Лист1'!$A$1:$AG$47</definedName>
  </definedNames>
  <calcPr fullCalcOnLoad="1"/>
</workbook>
</file>

<file path=xl/sharedStrings.xml><?xml version="1.0" encoding="utf-8"?>
<sst xmlns="http://schemas.openxmlformats.org/spreadsheetml/2006/main" count="117" uniqueCount="90">
  <si>
    <t>(тис.грн.)</t>
  </si>
  <si>
    <t>фактор 1</t>
  </si>
  <si>
    <t>фактор 2</t>
  </si>
  <si>
    <t>Назва адміністративно-територіальних одиниць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</si>
  <si>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</si>
  <si>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</si>
  <si>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</si>
  <si>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</si>
  <si>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</si>
  <si>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</si>
  <si>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</si>
  <si>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</si>
  <si>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</si>
  <si>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</si>
  <si>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</si>
  <si>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</si>
  <si>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</si>
  <si>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</si>
  <si>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</si>
  <si>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у тому числі:</t>
  </si>
  <si>
    <t>питома вага</t>
  </si>
  <si>
    <t>обсяг додаткової дотації</t>
  </si>
  <si>
    <t>фактор 4</t>
  </si>
  <si>
    <t>фактор 5</t>
  </si>
  <si>
    <t xml:space="preserve">Розрахунок розподілу </t>
  </si>
  <si>
    <t>17.</t>
  </si>
  <si>
    <t>18.</t>
  </si>
  <si>
    <t>19.</t>
  </si>
  <si>
    <t>20.</t>
  </si>
  <si>
    <t>фактор 6</t>
  </si>
  <si>
    <t>фактор 7</t>
  </si>
  <si>
    <t>Відхилення</t>
  </si>
  <si>
    <t>фактор 8</t>
  </si>
  <si>
    <t>Додаткова дотація І варіант (всього)</t>
  </si>
  <si>
    <t>а</t>
  </si>
  <si>
    <t>б=40-а</t>
  </si>
  <si>
    <t>Обсяг додаткової дотації (всього)</t>
  </si>
  <si>
    <t>№                  з/п</t>
  </si>
  <si>
    <t>Добренська</t>
  </si>
  <si>
    <t>Єрмолівська</t>
  </si>
  <si>
    <t xml:space="preserve">3. </t>
  </si>
  <si>
    <t>Інгульська</t>
  </si>
  <si>
    <t>Кашперомиколаївська</t>
  </si>
  <si>
    <t>Костичівська</t>
  </si>
  <si>
    <t>Ленінська</t>
  </si>
  <si>
    <t>Лоцкинська</t>
  </si>
  <si>
    <t>Мар"ївська</t>
  </si>
  <si>
    <t>Новоіванівська</t>
  </si>
  <si>
    <t>Новопавлівська</t>
  </si>
  <si>
    <t>Пісківська</t>
  </si>
  <si>
    <t>Плющівська</t>
  </si>
  <si>
    <t>Привільненська</t>
  </si>
  <si>
    <t>Христофорівська</t>
  </si>
  <si>
    <t>Явкинська</t>
  </si>
  <si>
    <t>Новосергіївська</t>
  </si>
  <si>
    <t>Доброкриничанська</t>
  </si>
  <si>
    <t>Новоолександрівська</t>
  </si>
  <si>
    <t>Старогороженська</t>
  </si>
  <si>
    <t>Баштанська</t>
  </si>
  <si>
    <t>Всього по бюджетах міст, сіл району</t>
  </si>
  <si>
    <t>Районний бюджет</t>
  </si>
  <si>
    <t>фактор3</t>
  </si>
  <si>
    <t>Районна рада</t>
  </si>
  <si>
    <t>Територіальний центр</t>
  </si>
  <si>
    <t>у т.ч.</t>
  </si>
  <si>
    <t xml:space="preserve">Разом </t>
  </si>
  <si>
    <t>РЦСССМД</t>
  </si>
  <si>
    <t>до рішення районної ради</t>
  </si>
  <si>
    <t>Начальник фінансового управління райдержадміністрації</t>
  </si>
  <si>
    <t>С.В.Євдощенко</t>
  </si>
  <si>
    <t>планова кількість діто-днів  харчування учнів 1-4 та 5-11 класів на 2013рік, які одержуватимуть безоплатне  харчування  (тис.)</t>
  </si>
  <si>
    <r>
      <t xml:space="preserve">планова кількість діто-днів, що почали відвідування дітьми дошкільних навчальних закладів  </t>
    </r>
    <r>
      <rPr>
        <u val="single"/>
        <sz val="9"/>
        <rFont val="Times New Roman"/>
        <family val="1"/>
      </rPr>
      <t>сільської</t>
    </r>
    <r>
      <rPr>
        <sz val="9"/>
        <rFont val="Times New Roman"/>
        <family val="1"/>
      </rPr>
      <t xml:space="preserve"> місцевості  у 2012 році (тис.) </t>
    </r>
  </si>
  <si>
    <r>
      <t xml:space="preserve">планова кількість діто-днів, що почали відвідування дітьми дошкільних навчальних закладів  </t>
    </r>
    <r>
      <rPr>
        <u val="single"/>
        <sz val="9"/>
        <rFont val="Times New Roman"/>
        <family val="1"/>
      </rPr>
      <t>міської</t>
    </r>
    <r>
      <rPr>
        <sz val="9"/>
        <rFont val="Times New Roman"/>
        <family val="1"/>
      </rPr>
      <t xml:space="preserve"> місцевості  у 2012 році (тис.) </t>
    </r>
  </si>
  <si>
    <r>
      <t xml:space="preserve">планова кількість діто-днів  відвідування дітьми   дошкільних навчальних закладів  </t>
    </r>
    <r>
      <rPr>
        <u val="single"/>
        <sz val="9"/>
        <rFont val="Times New Roman"/>
        <family val="1"/>
      </rPr>
      <t>сільської</t>
    </r>
    <r>
      <rPr>
        <sz val="9"/>
        <rFont val="Times New Roman"/>
        <family val="1"/>
      </rPr>
      <t xml:space="preserve"> місцевості  на 2013 рік (тис.) </t>
    </r>
  </si>
  <si>
    <r>
      <t xml:space="preserve">планова кількість діто-днів  відвідування дітьми   дошкільних навчальних закладів </t>
    </r>
    <r>
      <rPr>
        <u val="single"/>
        <sz val="9"/>
        <rFont val="Times New Roman"/>
        <family val="1"/>
      </rPr>
      <t>міської</t>
    </r>
    <r>
      <rPr>
        <sz val="9"/>
        <rFont val="Times New Roman"/>
        <family val="1"/>
      </rPr>
      <t xml:space="preserve"> місцевості  на 2013 рік (тис.) </t>
    </r>
  </si>
  <si>
    <r>
      <t>планова кількість діто-днів  відвідування дітьми навчально-виховних комплексів</t>
    </r>
    <r>
      <rPr>
        <u val="single"/>
        <sz val="9"/>
        <rFont val="Times New Roman"/>
        <family val="1"/>
      </rPr>
      <t xml:space="preserve"> міської </t>
    </r>
    <r>
      <rPr>
        <sz val="9"/>
        <rFont val="Times New Roman"/>
        <family val="1"/>
      </rPr>
      <t xml:space="preserve">місцевості на 2013 рік (тис.) </t>
    </r>
  </si>
  <si>
    <t>Підвоз дітей сільської місцевості віком від 6 до 14 років по програмі "Шкільний автобус", чол</t>
  </si>
  <si>
    <t>Обсяг видатків  для виплати компенсації фізичним особам, які надають соціальні послуги у 2013 році</t>
  </si>
  <si>
    <t>фактор 9</t>
  </si>
  <si>
    <t>Видатки по розрахунках за спожите бюджетними установами вугілля у                  2011 році (КЕК 1166)</t>
  </si>
  <si>
    <t>фактор 10</t>
  </si>
  <si>
    <t>Всього</t>
  </si>
  <si>
    <t>Центр соціальної реабілітації дітей-інвалідів</t>
  </si>
  <si>
    <t xml:space="preserve"> додаткової дотації на вирівнювання фінансової забезпеченості місцевих бюджетів на 2013 рік</t>
  </si>
  <si>
    <t>Додаток 7</t>
  </si>
  <si>
    <t>Видатки по розрахунках за спожите бюджетними установами теплопостачання,  електроенергію та газ у січні - жовтні 2012 року  (КЕКВ 1163, 1164)</t>
  </si>
  <si>
    <t>Відділ освіти райдержадміністрації</t>
  </si>
  <si>
    <t>Центральна районна лікарня</t>
  </si>
  <si>
    <t>Відділ культури райдержадміністрації</t>
  </si>
  <si>
    <t>25 грудня 2012 року №2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</si>
</sst>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0"/>
    <numFmt numFmtId="173" formatCode="0.0"/>
    <numFmt numFmtId="174" formatCode="0.000"/>
    <numFmt numFmtId="175" formatCode="0.0000"/>
    <numFmt numFmtId="176" formatCode="#,##0.0"/>
    <numFmt numFmtId="177" formatCode="0.000000"/>
    <numFmt numFmtId="178" formatCode="0.00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_-* #,##0.000_р_._-;\-* #,##0.000_р_._-;_-* &quot;-&quot;???_р_._-;_-@_-"/>
    <numFmt numFmtId="184" formatCode="#,##0.000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u val="single"/>
      <sz val="9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33" applyFont="1" applyBorder="1" applyAlignment="1">
      <alignment horizontal="right"/>
      <protection/>
    </xf>
    <xf numFmtId="0" fontId="2" fillId="0" borderId="0" xfId="33" applyFont="1" applyBorder="1">
      <alignment/>
      <protection/>
    </xf>
    <xf numFmtId="173" fontId="1" fillId="0" borderId="0" xfId="0" applyNumberFormat="1" applyFont="1" applyAlignment="1">
      <alignment/>
    </xf>
    <xf numFmtId="0" fontId="6" fillId="0" borderId="0" xfId="33" applyFont="1" applyBorder="1" applyAlignment="1">
      <alignment horizontal="right" vertical="top"/>
      <protection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76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5" fillId="0" borderId="0" xfId="33" applyFont="1" applyBorder="1" applyAlignment="1">
      <alignment horizontal="center"/>
      <protection/>
    </xf>
    <xf numFmtId="0" fontId="16" fillId="0" borderId="0" xfId="33" applyFont="1" applyBorder="1">
      <alignment/>
      <protection/>
    </xf>
    <xf numFmtId="0" fontId="15" fillId="0" borderId="0" xfId="33" applyFont="1" applyBorder="1" applyAlignment="1">
      <alignment wrapText="1"/>
      <protection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17" fillId="0" borderId="0" xfId="0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8" fillId="0" borderId="0" xfId="0" applyFont="1" applyAlignment="1">
      <alignment/>
    </xf>
    <xf numFmtId="17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7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75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vertical="top"/>
    </xf>
    <xf numFmtId="0" fontId="1" fillId="0" borderId="0" xfId="0" applyFont="1" applyAlignment="1">
      <alignment vertical="top"/>
    </xf>
    <xf numFmtId="173" fontId="1" fillId="0" borderId="0" xfId="0" applyNumberFormat="1" applyFont="1" applyAlignment="1">
      <alignment vertical="top"/>
    </xf>
    <xf numFmtId="173" fontId="18" fillId="0" borderId="0" xfId="0" applyNumberFormat="1" applyFont="1" applyAlignment="1">
      <alignment vertical="top"/>
    </xf>
    <xf numFmtId="174" fontId="1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0" fontId="21" fillId="0" borderId="0" xfId="33" applyFont="1" applyBorder="1" applyAlignment="1">
      <alignment vertical="top" wrapText="1"/>
      <protection/>
    </xf>
    <xf numFmtId="0" fontId="21" fillId="0" borderId="0" xfId="33" applyFont="1" applyBorder="1" applyAlignment="1">
      <alignment horizontal="left" vertical="top" wrapText="1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07"/>
  <sheetViews>
    <sheetView tabSelected="1" view="pageBreakPreview" zoomScale="75" zoomScaleNormal="65" zoomScaleSheetLayoutView="75" zoomScalePageLayoutView="0" workbookViewId="0" topLeftCell="A1">
      <pane xSplit="2" ySplit="14" topLeftCell="H4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7" sqref="A7:N7"/>
    </sheetView>
  </sheetViews>
  <sheetFormatPr defaultColWidth="9.00390625" defaultRowHeight="12.75"/>
  <cols>
    <col min="1" max="1" width="5.25390625" style="1" customWidth="1"/>
    <col min="2" max="2" width="25.75390625" style="1" customWidth="1"/>
    <col min="3" max="3" width="12.375" style="1" customWidth="1"/>
    <col min="4" max="4" width="9.125" style="1" customWidth="1"/>
    <col min="5" max="5" width="9.75390625" style="1" customWidth="1"/>
    <col min="6" max="6" width="12.75390625" style="1" customWidth="1"/>
    <col min="7" max="7" width="9.75390625" style="1" customWidth="1"/>
    <col min="8" max="8" width="9.625" style="1" customWidth="1"/>
    <col min="9" max="9" width="12.75390625" style="1" customWidth="1"/>
    <col min="10" max="10" width="9.875" style="1" customWidth="1"/>
    <col min="11" max="11" width="11.375" style="1" customWidth="1"/>
    <col min="12" max="12" width="11.25390625" style="1" customWidth="1"/>
    <col min="13" max="13" width="8.25390625" style="1" customWidth="1"/>
    <col min="14" max="14" width="10.125" style="1" customWidth="1"/>
    <col min="15" max="15" width="10.625" style="1" customWidth="1"/>
    <col min="16" max="16" width="9.375" style="1" customWidth="1"/>
    <col min="17" max="17" width="9.625" style="1" customWidth="1"/>
    <col min="18" max="18" width="10.375" style="1" customWidth="1"/>
    <col min="19" max="19" width="8.375" style="1" customWidth="1"/>
    <col min="20" max="20" width="9.125" style="1" customWidth="1"/>
    <col min="21" max="21" width="10.75390625" style="1" customWidth="1"/>
    <col min="22" max="23" width="9.125" style="1" customWidth="1"/>
    <col min="24" max="24" width="11.125" style="1" customWidth="1"/>
    <col min="25" max="29" width="9.375" style="1" customWidth="1"/>
    <col min="30" max="30" width="14.875" style="31" customWidth="1"/>
    <col min="31" max="31" width="11.125" style="1" customWidth="1"/>
    <col min="32" max="32" width="9.125" style="1" customWidth="1"/>
    <col min="33" max="33" width="13.375" style="35" customWidth="1"/>
    <col min="34" max="35" width="11.875" style="1" hidden="1" customWidth="1"/>
    <col min="36" max="16384" width="9.125" style="1" customWidth="1"/>
  </cols>
  <sheetData>
    <row r="1" ht="6.75" customHeight="1"/>
    <row r="2" spans="13:23" ht="18.75" customHeight="1">
      <c r="M2" s="70"/>
      <c r="N2" s="70"/>
      <c r="O2" s="43"/>
      <c r="P2" s="43"/>
      <c r="T2" s="70" t="s">
        <v>84</v>
      </c>
      <c r="U2" s="70"/>
      <c r="V2" s="43"/>
      <c r="W2" s="43"/>
    </row>
    <row r="3" spans="13:23" ht="6.75" customHeight="1">
      <c r="M3" s="43"/>
      <c r="N3" s="43"/>
      <c r="O3" s="43"/>
      <c r="P3" s="43"/>
      <c r="T3" s="43"/>
      <c r="U3" s="43"/>
      <c r="V3" s="43"/>
      <c r="W3" s="43"/>
    </row>
    <row r="4" spans="10:23" ht="12.75" customHeight="1">
      <c r="J4" s="43"/>
      <c r="K4" s="43"/>
      <c r="L4" s="22"/>
      <c r="M4" s="70"/>
      <c r="N4" s="70"/>
      <c r="O4" s="70"/>
      <c r="P4" s="43"/>
      <c r="Q4" s="22"/>
      <c r="R4" s="22"/>
      <c r="S4" s="22"/>
      <c r="T4" s="70" t="s">
        <v>67</v>
      </c>
      <c r="U4" s="70"/>
      <c r="V4" s="70"/>
      <c r="W4" s="43"/>
    </row>
    <row r="5" spans="10:23" ht="12.75" customHeight="1">
      <c r="J5" s="43"/>
      <c r="K5" s="43"/>
      <c r="L5" s="22"/>
      <c r="M5" s="70"/>
      <c r="N5" s="70"/>
      <c r="O5" s="70"/>
      <c r="P5" s="70"/>
      <c r="Q5" s="22"/>
      <c r="R5" s="22"/>
      <c r="S5" s="22"/>
      <c r="T5" s="70" t="s">
        <v>89</v>
      </c>
      <c r="U5" s="70"/>
      <c r="V5" s="70"/>
      <c r="W5" s="70"/>
    </row>
    <row r="6" spans="10:23" ht="12.75" customHeight="1">
      <c r="J6" s="43"/>
      <c r="K6" s="43"/>
      <c r="L6" s="22"/>
      <c r="M6" s="53"/>
      <c r="N6" s="53"/>
      <c r="O6" s="53"/>
      <c r="P6" s="22"/>
      <c r="Q6" s="22"/>
      <c r="R6" s="22"/>
      <c r="S6" s="22"/>
      <c r="T6" s="22"/>
      <c r="U6" s="22"/>
      <c r="V6" s="22"/>
      <c r="W6" s="22"/>
    </row>
    <row r="7" spans="1:35" ht="13.5" customHeight="1">
      <c r="A7" s="79" t="s">
        <v>24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2"/>
      <c r="P7" s="2"/>
      <c r="Q7" s="2"/>
      <c r="R7" s="2"/>
      <c r="S7" s="2"/>
      <c r="T7" s="2"/>
      <c r="U7" s="2"/>
      <c r="V7" s="2"/>
      <c r="W7" s="2"/>
      <c r="X7" s="15"/>
      <c r="Y7" s="15"/>
      <c r="Z7" s="15"/>
      <c r="AA7" s="15"/>
      <c r="AB7" s="15"/>
      <c r="AC7" s="15"/>
      <c r="AD7" s="32"/>
      <c r="AE7" s="15"/>
      <c r="AF7" s="15"/>
      <c r="AG7" s="36"/>
      <c r="AH7" s="15"/>
      <c r="AI7" s="15"/>
    </row>
    <row r="8" spans="1:35" ht="21" customHeight="1">
      <c r="A8" s="78" t="s">
        <v>83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21"/>
      <c r="P8" s="21"/>
      <c r="Q8" s="21"/>
      <c r="R8" s="21"/>
      <c r="S8" s="21"/>
      <c r="T8" s="21"/>
      <c r="U8" s="21"/>
      <c r="V8" s="21"/>
      <c r="W8" s="21"/>
      <c r="AD8" s="33"/>
      <c r="AE8" s="14"/>
      <c r="AF8" s="14"/>
      <c r="AG8" s="37"/>
      <c r="AH8" s="14"/>
      <c r="AI8" s="14"/>
    </row>
    <row r="9" spans="1:35" ht="13.5" customHeight="1" thickBot="1">
      <c r="A9" s="16"/>
      <c r="C9" s="3"/>
      <c r="D9" s="3"/>
      <c r="E9" s="3"/>
      <c r="F9" s="3"/>
      <c r="G9" s="3"/>
      <c r="L9" s="17"/>
      <c r="M9" s="17"/>
      <c r="N9" s="17" t="s">
        <v>0</v>
      </c>
      <c r="O9" s="17"/>
      <c r="P9" s="17"/>
      <c r="Q9" s="17"/>
      <c r="R9" s="17"/>
      <c r="S9" s="17"/>
      <c r="T9" s="17"/>
      <c r="U9" s="17"/>
      <c r="V9" s="17"/>
      <c r="W9" s="17"/>
      <c r="AD9" s="34"/>
      <c r="AE9" s="17"/>
      <c r="AF9" s="17"/>
      <c r="AG9" s="38"/>
      <c r="AH9" s="17"/>
      <c r="AI9" s="17"/>
    </row>
    <row r="10" spans="1:35" s="4" customFormat="1" ht="16.5" customHeight="1">
      <c r="A10" s="19"/>
      <c r="B10" s="20"/>
      <c r="C10" s="75" t="s">
        <v>1</v>
      </c>
      <c r="D10" s="75"/>
      <c r="E10" s="75"/>
      <c r="F10" s="76" t="s">
        <v>2</v>
      </c>
      <c r="G10" s="76"/>
      <c r="H10" s="76"/>
      <c r="I10" s="76" t="s">
        <v>61</v>
      </c>
      <c r="J10" s="76"/>
      <c r="K10" s="76"/>
      <c r="L10" s="75" t="s">
        <v>22</v>
      </c>
      <c r="M10" s="75"/>
      <c r="N10" s="75"/>
      <c r="O10" s="75" t="s">
        <v>23</v>
      </c>
      <c r="P10" s="75"/>
      <c r="Q10" s="75"/>
      <c r="R10" s="75" t="s">
        <v>29</v>
      </c>
      <c r="S10" s="75"/>
      <c r="T10" s="75"/>
      <c r="U10" s="75" t="s">
        <v>30</v>
      </c>
      <c r="V10" s="75"/>
      <c r="W10" s="75"/>
      <c r="X10" s="77" t="s">
        <v>32</v>
      </c>
      <c r="Y10" s="77"/>
      <c r="Z10" s="77"/>
      <c r="AA10" s="77" t="s">
        <v>78</v>
      </c>
      <c r="AB10" s="77"/>
      <c r="AC10" s="77"/>
      <c r="AD10" s="77" t="s">
        <v>80</v>
      </c>
      <c r="AE10" s="77"/>
      <c r="AF10" s="77"/>
      <c r="AG10" s="87" t="s">
        <v>36</v>
      </c>
      <c r="AH10" s="85" t="s">
        <v>33</v>
      </c>
      <c r="AI10" s="85" t="s">
        <v>31</v>
      </c>
    </row>
    <row r="11" spans="1:35" s="4" customFormat="1" ht="21" customHeight="1">
      <c r="A11" s="82" t="s">
        <v>37</v>
      </c>
      <c r="B11" s="83" t="s">
        <v>3</v>
      </c>
      <c r="C11" s="73" t="s">
        <v>19</v>
      </c>
      <c r="D11" s="73"/>
      <c r="E11" s="73"/>
      <c r="F11" s="73" t="s">
        <v>19</v>
      </c>
      <c r="G11" s="73"/>
      <c r="H11" s="73"/>
      <c r="I11" s="73" t="s">
        <v>19</v>
      </c>
      <c r="J11" s="73"/>
      <c r="K11" s="73"/>
      <c r="L11" s="73" t="s">
        <v>19</v>
      </c>
      <c r="M11" s="73"/>
      <c r="N11" s="73"/>
      <c r="O11" s="73" t="s">
        <v>19</v>
      </c>
      <c r="P11" s="73"/>
      <c r="Q11" s="73"/>
      <c r="R11" s="73" t="s">
        <v>19</v>
      </c>
      <c r="S11" s="73"/>
      <c r="T11" s="73"/>
      <c r="U11" s="73" t="s">
        <v>19</v>
      </c>
      <c r="V11" s="73"/>
      <c r="W11" s="73"/>
      <c r="X11" s="73" t="s">
        <v>19</v>
      </c>
      <c r="Y11" s="73"/>
      <c r="Z11" s="73"/>
      <c r="AA11" s="73" t="s">
        <v>19</v>
      </c>
      <c r="AB11" s="73"/>
      <c r="AC11" s="73"/>
      <c r="AD11" s="73" t="s">
        <v>19</v>
      </c>
      <c r="AE11" s="73"/>
      <c r="AF11" s="73"/>
      <c r="AG11" s="88"/>
      <c r="AH11" s="86"/>
      <c r="AI11" s="86"/>
    </row>
    <row r="12" spans="1:35" s="4" customFormat="1" ht="20.25" customHeight="1">
      <c r="A12" s="82"/>
      <c r="B12" s="83"/>
      <c r="C12" s="71" t="s">
        <v>70</v>
      </c>
      <c r="D12" s="73" t="s">
        <v>20</v>
      </c>
      <c r="E12" s="73" t="s">
        <v>21</v>
      </c>
      <c r="F12" s="80" t="s">
        <v>71</v>
      </c>
      <c r="G12" s="73" t="s">
        <v>20</v>
      </c>
      <c r="H12" s="73" t="s">
        <v>21</v>
      </c>
      <c r="I12" s="71" t="s">
        <v>72</v>
      </c>
      <c r="J12" s="73" t="s">
        <v>20</v>
      </c>
      <c r="K12" s="73" t="s">
        <v>21</v>
      </c>
      <c r="L12" s="71" t="s">
        <v>73</v>
      </c>
      <c r="M12" s="73" t="s">
        <v>20</v>
      </c>
      <c r="N12" s="73" t="s">
        <v>21</v>
      </c>
      <c r="O12" s="71" t="s">
        <v>74</v>
      </c>
      <c r="P12" s="73" t="s">
        <v>20</v>
      </c>
      <c r="Q12" s="73" t="s">
        <v>21</v>
      </c>
      <c r="R12" s="71" t="s">
        <v>75</v>
      </c>
      <c r="S12" s="73" t="s">
        <v>20</v>
      </c>
      <c r="T12" s="73" t="s">
        <v>21</v>
      </c>
      <c r="U12" s="73" t="s">
        <v>76</v>
      </c>
      <c r="V12" s="73" t="s">
        <v>20</v>
      </c>
      <c r="W12" s="73" t="s">
        <v>21</v>
      </c>
      <c r="X12" s="71" t="s">
        <v>77</v>
      </c>
      <c r="Y12" s="73" t="s">
        <v>20</v>
      </c>
      <c r="Z12" s="73" t="s">
        <v>21</v>
      </c>
      <c r="AA12" s="89" t="s">
        <v>79</v>
      </c>
      <c r="AB12" s="73" t="s">
        <v>20</v>
      </c>
      <c r="AC12" s="73" t="s">
        <v>21</v>
      </c>
      <c r="AD12" s="89" t="s">
        <v>85</v>
      </c>
      <c r="AE12" s="73" t="s">
        <v>20</v>
      </c>
      <c r="AF12" s="73" t="s">
        <v>21</v>
      </c>
      <c r="AG12" s="88"/>
      <c r="AH12" s="86"/>
      <c r="AI12" s="86"/>
    </row>
    <row r="13" spans="1:41" s="4" customFormat="1" ht="159" customHeight="1">
      <c r="A13" s="82"/>
      <c r="B13" s="83"/>
      <c r="C13" s="72"/>
      <c r="D13" s="73"/>
      <c r="E13" s="84"/>
      <c r="F13" s="81"/>
      <c r="G13" s="73"/>
      <c r="H13" s="84"/>
      <c r="I13" s="72"/>
      <c r="J13" s="84"/>
      <c r="K13" s="84"/>
      <c r="L13" s="72"/>
      <c r="M13" s="74"/>
      <c r="N13" s="74"/>
      <c r="O13" s="72"/>
      <c r="P13" s="74"/>
      <c r="Q13" s="74"/>
      <c r="R13" s="72"/>
      <c r="S13" s="74"/>
      <c r="T13" s="74"/>
      <c r="U13" s="73"/>
      <c r="V13" s="74"/>
      <c r="W13" s="74"/>
      <c r="X13" s="71"/>
      <c r="Y13" s="73"/>
      <c r="Z13" s="73"/>
      <c r="AA13" s="90"/>
      <c r="AB13" s="73"/>
      <c r="AC13" s="73"/>
      <c r="AD13" s="90"/>
      <c r="AE13" s="73"/>
      <c r="AF13" s="73"/>
      <c r="AG13" s="88"/>
      <c r="AH13" s="86"/>
      <c r="AI13" s="86"/>
      <c r="AM13" s="4">
        <v>1163</v>
      </c>
      <c r="AN13" s="4">
        <v>1164</v>
      </c>
      <c r="AO13" s="4" t="s">
        <v>81</v>
      </c>
    </row>
    <row r="14" spans="1:35" s="13" customFormat="1" ht="15" customHeight="1" thickBot="1">
      <c r="A14" s="26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5">
        <v>8</v>
      </c>
      <c r="I14" s="25">
        <v>9</v>
      </c>
      <c r="J14" s="25">
        <v>10</v>
      </c>
      <c r="K14" s="25">
        <v>11</v>
      </c>
      <c r="L14" s="25">
        <v>12</v>
      </c>
      <c r="M14" s="25">
        <v>13</v>
      </c>
      <c r="N14" s="25">
        <v>14</v>
      </c>
      <c r="O14" s="25">
        <v>15</v>
      </c>
      <c r="P14" s="25">
        <v>16</v>
      </c>
      <c r="Q14" s="25">
        <v>17</v>
      </c>
      <c r="R14" s="25">
        <v>18</v>
      </c>
      <c r="S14" s="25">
        <v>19</v>
      </c>
      <c r="T14" s="25">
        <v>20</v>
      </c>
      <c r="U14" s="25">
        <v>18</v>
      </c>
      <c r="V14" s="25">
        <v>19</v>
      </c>
      <c r="W14" s="25">
        <v>20</v>
      </c>
      <c r="X14" s="25">
        <v>21</v>
      </c>
      <c r="Y14" s="25">
        <v>22</v>
      </c>
      <c r="Z14" s="25">
        <v>23</v>
      </c>
      <c r="AA14" s="25">
        <v>24</v>
      </c>
      <c r="AB14" s="25">
        <v>25</v>
      </c>
      <c r="AC14" s="25">
        <v>26</v>
      </c>
      <c r="AD14" s="25">
        <v>27</v>
      </c>
      <c r="AE14" s="25">
        <v>28</v>
      </c>
      <c r="AF14" s="25">
        <v>29</v>
      </c>
      <c r="AG14" s="39">
        <v>30</v>
      </c>
      <c r="AH14" s="25" t="s">
        <v>34</v>
      </c>
      <c r="AI14" s="25" t="s">
        <v>35</v>
      </c>
    </row>
    <row r="15" spans="1:41" ht="21.75" customHeight="1">
      <c r="A15" s="44" t="s">
        <v>4</v>
      </c>
      <c r="B15" s="45" t="s">
        <v>38</v>
      </c>
      <c r="F15" s="1">
        <v>7.4</v>
      </c>
      <c r="G15" s="1">
        <f>F15/32.1</f>
        <v>0.23052959501557632</v>
      </c>
      <c r="H15" s="8">
        <v>44</v>
      </c>
      <c r="L15" s="1">
        <v>32.1</v>
      </c>
      <c r="M15" s="1">
        <f>L15/203.6</f>
        <v>0.1576620825147348</v>
      </c>
      <c r="N15" s="47">
        <v>13.1</v>
      </c>
      <c r="AD15" s="1">
        <v>74.2</v>
      </c>
      <c r="AE15" s="49">
        <f>AD15/5643.2</f>
        <v>0.01314856818826198</v>
      </c>
      <c r="AF15" s="8">
        <v>3.4</v>
      </c>
      <c r="AG15" s="8">
        <f>E15+H15+K15+N15+Q15+T15+Z15+AF15+AC15+W15</f>
        <v>60.5</v>
      </c>
      <c r="AH15"/>
      <c r="AI15"/>
      <c r="AJ15"/>
      <c r="AM15" s="1">
        <f>25.959-4.605</f>
        <v>21.354</v>
      </c>
      <c r="AN15" s="1">
        <v>52.834</v>
      </c>
      <c r="AO15" s="1">
        <f>AM15+AN15</f>
        <v>74.188</v>
      </c>
    </row>
    <row r="16" spans="1:41" ht="15" customHeight="1">
      <c r="A16" s="44" t="s">
        <v>5</v>
      </c>
      <c r="B16" s="45" t="s">
        <v>39</v>
      </c>
      <c r="F16" s="1">
        <v>0.7</v>
      </c>
      <c r="G16" s="1">
        <f aca="true" t="shared" si="0" ref="G16:G33">F16/32.1</f>
        <v>0.021806853582554516</v>
      </c>
      <c r="H16" s="8">
        <v>4.2</v>
      </c>
      <c r="L16" s="1">
        <v>5.1</v>
      </c>
      <c r="M16" s="1">
        <f aca="true" t="shared" si="1" ref="M16:M33">L16/203.6</f>
        <v>0.02504911591355599</v>
      </c>
      <c r="N16" s="47">
        <v>2.1</v>
      </c>
      <c r="AA16" s="1">
        <v>6</v>
      </c>
      <c r="AB16" s="1">
        <f>AA16/1043.2</f>
        <v>0.005751533742331288</v>
      </c>
      <c r="AC16" s="1">
        <v>0.3</v>
      </c>
      <c r="AD16" s="1">
        <v>20.8</v>
      </c>
      <c r="AE16" s="49">
        <f aca="true" t="shared" si="2" ref="AE16:AE34">AD16/5643.2</f>
        <v>0.003685851998865892</v>
      </c>
      <c r="AF16" s="8">
        <v>0.9</v>
      </c>
      <c r="AG16" s="8">
        <f aca="true" t="shared" si="3" ref="AG16:AG35">E16+H16+K16+N16+Q16+T16+Z16+AF16+AC16+W16</f>
        <v>7.500000000000001</v>
      </c>
      <c r="AH16"/>
      <c r="AI16"/>
      <c r="AJ16"/>
      <c r="AK16" s="1">
        <v>0.3</v>
      </c>
      <c r="AM16" s="1">
        <f>69.288-7.195-41.33</f>
        <v>20.762999999999998</v>
      </c>
      <c r="AO16" s="1">
        <f aca="true" t="shared" si="4" ref="AO16:AO34">AM16+AN16</f>
        <v>20.762999999999998</v>
      </c>
    </row>
    <row r="17" spans="1:41" ht="15" customHeight="1">
      <c r="A17" s="44" t="s">
        <v>40</v>
      </c>
      <c r="B17" s="45" t="s">
        <v>41</v>
      </c>
      <c r="F17" s="1">
        <v>3.9</v>
      </c>
      <c r="G17" s="1">
        <f t="shared" si="0"/>
        <v>0.12149532710280372</v>
      </c>
      <c r="H17" s="8">
        <v>23.2</v>
      </c>
      <c r="L17" s="1">
        <v>14.3</v>
      </c>
      <c r="M17" s="1">
        <f t="shared" si="1"/>
        <v>0.07023575638506876</v>
      </c>
      <c r="N17" s="47">
        <v>5.8</v>
      </c>
      <c r="AD17" s="1">
        <v>60.1</v>
      </c>
      <c r="AE17" s="49">
        <f t="shared" si="2"/>
        <v>0.010649985823646159</v>
      </c>
      <c r="AF17" s="8">
        <v>2.7</v>
      </c>
      <c r="AG17" s="8">
        <f t="shared" si="3"/>
        <v>31.7</v>
      </c>
      <c r="AH17"/>
      <c r="AI17"/>
      <c r="AJ17"/>
      <c r="AM17" s="1">
        <f>13.812-4.639</f>
        <v>9.172999999999998</v>
      </c>
      <c r="AN17" s="1">
        <v>50.946</v>
      </c>
      <c r="AO17" s="1">
        <f t="shared" si="4"/>
        <v>60.119</v>
      </c>
    </row>
    <row r="18" spans="1:41" ht="15" customHeight="1">
      <c r="A18" s="44" t="s">
        <v>6</v>
      </c>
      <c r="B18" s="45" t="s">
        <v>42</v>
      </c>
      <c r="F18" s="1">
        <v>1.5</v>
      </c>
      <c r="G18" s="1">
        <f t="shared" si="0"/>
        <v>0.04672897196261682</v>
      </c>
      <c r="H18" s="8">
        <v>8.9</v>
      </c>
      <c r="L18" s="1">
        <v>8.7</v>
      </c>
      <c r="M18" s="1">
        <f t="shared" si="1"/>
        <v>0.04273084479371316</v>
      </c>
      <c r="N18" s="47">
        <v>3.6</v>
      </c>
      <c r="AA18" s="1">
        <v>15.4</v>
      </c>
      <c r="AB18" s="1">
        <f>AA18/1043.2</f>
        <v>0.014762269938650307</v>
      </c>
      <c r="AC18" s="1">
        <v>0.8</v>
      </c>
      <c r="AD18" s="1">
        <v>4.9</v>
      </c>
      <c r="AE18" s="49">
        <f t="shared" si="2"/>
        <v>0.0008683016728097535</v>
      </c>
      <c r="AF18" s="8">
        <v>0.2</v>
      </c>
      <c r="AG18" s="8">
        <f t="shared" si="3"/>
        <v>13.5</v>
      </c>
      <c r="AH18"/>
      <c r="AI18"/>
      <c r="AJ18"/>
      <c r="AK18" s="1">
        <v>0.8</v>
      </c>
      <c r="AM18" s="1">
        <v>4.893</v>
      </c>
      <c r="AO18" s="1">
        <f t="shared" si="4"/>
        <v>4.893</v>
      </c>
    </row>
    <row r="19" spans="1:41" ht="15" customHeight="1">
      <c r="A19" s="44" t="s">
        <v>7</v>
      </c>
      <c r="B19" s="45" t="s">
        <v>43</v>
      </c>
      <c r="F19" s="1">
        <v>2</v>
      </c>
      <c r="G19" s="1">
        <f t="shared" si="0"/>
        <v>0.06230529595015576</v>
      </c>
      <c r="H19" s="8">
        <v>11.9</v>
      </c>
      <c r="L19" s="1">
        <v>8.7</v>
      </c>
      <c r="M19" s="1">
        <f t="shared" si="1"/>
        <v>0.04273084479371316</v>
      </c>
      <c r="N19" s="47">
        <v>3.6</v>
      </c>
      <c r="AD19" s="1">
        <v>20.5</v>
      </c>
      <c r="AE19" s="49">
        <f t="shared" si="2"/>
        <v>0.0036326906719591724</v>
      </c>
      <c r="AF19" s="8">
        <v>0.9</v>
      </c>
      <c r="AG19" s="8">
        <f t="shared" si="3"/>
        <v>16.4</v>
      </c>
      <c r="AH19"/>
      <c r="AI19"/>
      <c r="AJ19"/>
      <c r="AM19" s="1">
        <f>6.468-3.214</f>
        <v>3.254</v>
      </c>
      <c r="AN19" s="1">
        <v>17.199</v>
      </c>
      <c r="AO19" s="1">
        <f t="shared" si="4"/>
        <v>20.453000000000003</v>
      </c>
    </row>
    <row r="20" spans="1:41" ht="16.5" customHeight="1">
      <c r="A20" s="44" t="s">
        <v>8</v>
      </c>
      <c r="B20" s="46" t="s">
        <v>44</v>
      </c>
      <c r="F20" s="1">
        <v>0.2</v>
      </c>
      <c r="G20" s="1">
        <f t="shared" si="0"/>
        <v>0.006230529595015576</v>
      </c>
      <c r="H20" s="8">
        <v>1.2</v>
      </c>
      <c r="L20" s="1">
        <v>6.6</v>
      </c>
      <c r="M20" s="1">
        <f t="shared" si="1"/>
        <v>0.03241650294695481</v>
      </c>
      <c r="N20" s="47">
        <v>2.7</v>
      </c>
      <c r="AA20" s="1">
        <v>3.2</v>
      </c>
      <c r="AB20" s="1">
        <f>AA20/1043.2</f>
        <v>0.003067484662576687</v>
      </c>
      <c r="AC20" s="1">
        <v>0.1</v>
      </c>
      <c r="AD20" s="1">
        <v>10.6</v>
      </c>
      <c r="AE20" s="49">
        <f t="shared" si="2"/>
        <v>0.0018783668840374255</v>
      </c>
      <c r="AF20" s="8">
        <v>0.5</v>
      </c>
      <c r="AG20" s="8">
        <f t="shared" si="3"/>
        <v>4.5</v>
      </c>
      <c r="AH20"/>
      <c r="AI20"/>
      <c r="AJ20"/>
      <c r="AK20" s="1">
        <v>0.1</v>
      </c>
      <c r="AM20" s="1">
        <v>10.623</v>
      </c>
      <c r="AO20" s="1">
        <f t="shared" si="4"/>
        <v>10.623</v>
      </c>
    </row>
    <row r="21" spans="1:41" ht="15" customHeight="1">
      <c r="A21" s="44" t="s">
        <v>9</v>
      </c>
      <c r="B21" s="46" t="s">
        <v>45</v>
      </c>
      <c r="F21" s="1">
        <v>2.1</v>
      </c>
      <c r="G21" s="1">
        <f t="shared" si="0"/>
        <v>0.06542056074766354</v>
      </c>
      <c r="H21" s="8">
        <v>12.5</v>
      </c>
      <c r="L21" s="1">
        <v>17.5</v>
      </c>
      <c r="M21" s="1">
        <f t="shared" si="1"/>
        <v>0.08595284872298625</v>
      </c>
      <c r="N21" s="47">
        <v>7.1</v>
      </c>
      <c r="AD21" s="1">
        <v>73.6</v>
      </c>
      <c r="AE21" s="49">
        <f t="shared" si="2"/>
        <v>0.013042245534448538</v>
      </c>
      <c r="AF21" s="8">
        <v>3.4</v>
      </c>
      <c r="AG21" s="8">
        <f t="shared" si="3"/>
        <v>23</v>
      </c>
      <c r="AH21"/>
      <c r="AI21"/>
      <c r="AJ21"/>
      <c r="AM21" s="1">
        <f>11.705-3.676</f>
        <v>8.029</v>
      </c>
      <c r="AN21" s="1">
        <v>65.604</v>
      </c>
      <c r="AO21" s="1">
        <f t="shared" si="4"/>
        <v>73.633</v>
      </c>
    </row>
    <row r="22" spans="1:41" ht="15" customHeight="1">
      <c r="A22" s="44" t="s">
        <v>10</v>
      </c>
      <c r="B22" s="46" t="s">
        <v>46</v>
      </c>
      <c r="F22" s="1">
        <v>4.2</v>
      </c>
      <c r="G22" s="1">
        <f t="shared" si="0"/>
        <v>0.1308411214953271</v>
      </c>
      <c r="H22" s="8">
        <v>25</v>
      </c>
      <c r="L22" s="1">
        <v>22.5</v>
      </c>
      <c r="M22" s="1">
        <f t="shared" si="1"/>
        <v>0.11051080550098231</v>
      </c>
      <c r="N22" s="47">
        <v>9.2</v>
      </c>
      <c r="AD22" s="1">
        <v>84.7</v>
      </c>
      <c r="AE22" s="49">
        <f t="shared" si="2"/>
        <v>0.015009214629997165</v>
      </c>
      <c r="AF22" s="8">
        <v>3.9</v>
      </c>
      <c r="AG22" s="8">
        <f t="shared" si="3"/>
        <v>38.1</v>
      </c>
      <c r="AH22"/>
      <c r="AI22"/>
      <c r="AJ22"/>
      <c r="AM22" s="1">
        <f>17.728-7.443</f>
        <v>10.285000000000002</v>
      </c>
      <c r="AN22" s="1">
        <v>74.428</v>
      </c>
      <c r="AO22" s="1">
        <f t="shared" si="4"/>
        <v>84.713</v>
      </c>
    </row>
    <row r="23" spans="1:41" ht="15" customHeight="1">
      <c r="A23" s="44" t="s">
        <v>11</v>
      </c>
      <c r="B23" s="46" t="s">
        <v>47</v>
      </c>
      <c r="F23" s="1">
        <v>0.2</v>
      </c>
      <c r="G23" s="1">
        <f t="shared" si="0"/>
        <v>0.006230529595015576</v>
      </c>
      <c r="H23" s="8">
        <v>1.2</v>
      </c>
      <c r="L23" s="1">
        <v>6.6</v>
      </c>
      <c r="M23" s="1">
        <f t="shared" si="1"/>
        <v>0.03241650294695481</v>
      </c>
      <c r="N23" s="47">
        <v>2.7</v>
      </c>
      <c r="AD23" s="1">
        <v>24.5</v>
      </c>
      <c r="AE23" s="49">
        <f t="shared" si="2"/>
        <v>0.004341508364048767</v>
      </c>
      <c r="AF23" s="8">
        <v>1.1</v>
      </c>
      <c r="AG23" s="8">
        <f t="shared" si="3"/>
        <v>5</v>
      </c>
      <c r="AH23"/>
      <c r="AI23"/>
      <c r="AJ23"/>
      <c r="AM23" s="1">
        <f>5.081-0.6</f>
        <v>4.481000000000001</v>
      </c>
      <c r="AN23" s="1">
        <v>20.049</v>
      </c>
      <c r="AO23" s="1">
        <f t="shared" si="4"/>
        <v>24.53</v>
      </c>
    </row>
    <row r="24" spans="1:41" ht="15" customHeight="1">
      <c r="A24" s="44" t="s">
        <v>12</v>
      </c>
      <c r="B24" s="46" t="s">
        <v>48</v>
      </c>
      <c r="F24" s="1">
        <v>1.5</v>
      </c>
      <c r="G24" s="1">
        <f t="shared" si="0"/>
        <v>0.04672897196261682</v>
      </c>
      <c r="H24" s="8">
        <v>8.9</v>
      </c>
      <c r="L24" s="1">
        <v>6.4</v>
      </c>
      <c r="M24" s="1">
        <f t="shared" si="1"/>
        <v>0.031434184675834975</v>
      </c>
      <c r="N24" s="47">
        <v>2.6</v>
      </c>
      <c r="AD24" s="1">
        <v>31.2</v>
      </c>
      <c r="AE24" s="49">
        <f t="shared" si="2"/>
        <v>0.005528777998298837</v>
      </c>
      <c r="AF24" s="8">
        <v>1.4</v>
      </c>
      <c r="AG24" s="8">
        <f t="shared" si="3"/>
        <v>12.9</v>
      </c>
      <c r="AH24"/>
      <c r="AI24"/>
      <c r="AJ24"/>
      <c r="AM24" s="1">
        <f>3.567-0.926</f>
        <v>2.641</v>
      </c>
      <c r="AN24" s="1">
        <v>28.54</v>
      </c>
      <c r="AO24" s="1">
        <f t="shared" si="4"/>
        <v>31.180999999999997</v>
      </c>
    </row>
    <row r="25" spans="1:41" ht="15" customHeight="1">
      <c r="A25" s="44" t="s">
        <v>13</v>
      </c>
      <c r="B25" s="46" t="s">
        <v>49</v>
      </c>
      <c r="F25" s="1">
        <v>0</v>
      </c>
      <c r="G25" s="1">
        <f t="shared" si="0"/>
        <v>0</v>
      </c>
      <c r="H25" s="8">
        <v>0</v>
      </c>
      <c r="L25" s="1">
        <v>7.4</v>
      </c>
      <c r="M25" s="1">
        <f t="shared" si="1"/>
        <v>0.036345776031434185</v>
      </c>
      <c r="N25" s="47">
        <v>3</v>
      </c>
      <c r="AD25" s="1">
        <v>29.2</v>
      </c>
      <c r="AE25" s="49">
        <f t="shared" si="2"/>
        <v>0.00517436915225404</v>
      </c>
      <c r="AF25" s="8">
        <v>1.3</v>
      </c>
      <c r="AG25" s="8">
        <f t="shared" si="3"/>
        <v>4.3</v>
      </c>
      <c r="AH25"/>
      <c r="AI25"/>
      <c r="AJ25"/>
      <c r="AM25" s="1">
        <f>5.609-1.614</f>
        <v>3.995</v>
      </c>
      <c r="AN25" s="1">
        <v>25.191</v>
      </c>
      <c r="AO25" s="1">
        <f t="shared" si="4"/>
        <v>29.186</v>
      </c>
    </row>
    <row r="26" spans="1:41" ht="15" customHeight="1">
      <c r="A26" s="44" t="s">
        <v>14</v>
      </c>
      <c r="B26" s="46" t="s">
        <v>50</v>
      </c>
      <c r="F26" s="1">
        <v>0.5</v>
      </c>
      <c r="G26" s="1">
        <f t="shared" si="0"/>
        <v>0.01557632398753894</v>
      </c>
      <c r="H26" s="8">
        <v>3</v>
      </c>
      <c r="L26" s="1">
        <v>9.4</v>
      </c>
      <c r="M26" s="1">
        <f t="shared" si="1"/>
        <v>0.04616895874263262</v>
      </c>
      <c r="N26" s="47">
        <v>3.8</v>
      </c>
      <c r="AD26" s="1">
        <v>29.2</v>
      </c>
      <c r="AE26" s="49">
        <f t="shared" si="2"/>
        <v>0.00517436915225404</v>
      </c>
      <c r="AF26" s="8">
        <v>1.3</v>
      </c>
      <c r="AG26" s="8">
        <f t="shared" si="3"/>
        <v>8.1</v>
      </c>
      <c r="AH26"/>
      <c r="AI26"/>
      <c r="AJ26"/>
      <c r="AM26" s="1">
        <v>7.507</v>
      </c>
      <c r="AN26" s="1">
        <v>21.699</v>
      </c>
      <c r="AO26" s="1">
        <f t="shared" si="4"/>
        <v>29.206000000000003</v>
      </c>
    </row>
    <row r="27" spans="1:41" ht="15" customHeight="1">
      <c r="A27" s="44" t="s">
        <v>15</v>
      </c>
      <c r="B27" s="46" t="s">
        <v>51</v>
      </c>
      <c r="F27" s="1">
        <v>0.5</v>
      </c>
      <c r="G27" s="1">
        <f t="shared" si="0"/>
        <v>0.01557632398753894</v>
      </c>
      <c r="H27" s="8">
        <v>3</v>
      </c>
      <c r="L27" s="1">
        <v>8.4</v>
      </c>
      <c r="M27" s="1">
        <f t="shared" si="1"/>
        <v>0.0412573673870334</v>
      </c>
      <c r="N27" s="47">
        <v>3.4</v>
      </c>
      <c r="AD27" s="1">
        <v>70.4</v>
      </c>
      <c r="AE27" s="49">
        <f t="shared" si="2"/>
        <v>0.012475191380776865</v>
      </c>
      <c r="AF27" s="8">
        <v>3.2</v>
      </c>
      <c r="AG27" s="8">
        <f t="shared" si="3"/>
        <v>9.600000000000001</v>
      </c>
      <c r="AH27"/>
      <c r="AI27"/>
      <c r="AJ27"/>
      <c r="AM27" s="1">
        <f>87.675-17.284</f>
        <v>70.39099999999999</v>
      </c>
      <c r="AO27" s="1">
        <f t="shared" si="4"/>
        <v>70.39099999999999</v>
      </c>
    </row>
    <row r="28" spans="1:41" ht="15" customHeight="1">
      <c r="A28" s="44" t="s">
        <v>16</v>
      </c>
      <c r="B28" s="46" t="s">
        <v>52</v>
      </c>
      <c r="F28" s="1">
        <v>0</v>
      </c>
      <c r="G28" s="1">
        <f t="shared" si="0"/>
        <v>0</v>
      </c>
      <c r="H28" s="8">
        <f>G28*191</f>
        <v>0</v>
      </c>
      <c r="L28" s="1">
        <v>7.9</v>
      </c>
      <c r="M28" s="1">
        <f t="shared" si="1"/>
        <v>0.0388015717092338</v>
      </c>
      <c r="N28" s="47">
        <v>3.2</v>
      </c>
      <c r="AD28" s="1">
        <v>36.7</v>
      </c>
      <c r="AE28" s="49">
        <f t="shared" si="2"/>
        <v>0.00650340232492203</v>
      </c>
      <c r="AF28" s="8">
        <v>1.7</v>
      </c>
      <c r="AG28" s="8">
        <f t="shared" si="3"/>
        <v>4.9</v>
      </c>
      <c r="AH28"/>
      <c r="AI28"/>
      <c r="AJ28"/>
      <c r="AM28" s="1">
        <f>5.799-0.26</f>
        <v>5.539000000000001</v>
      </c>
      <c r="AN28" s="1">
        <v>31.199</v>
      </c>
      <c r="AO28" s="1">
        <f t="shared" si="4"/>
        <v>36.738</v>
      </c>
    </row>
    <row r="29" spans="1:41" ht="15" customHeight="1">
      <c r="A29" s="44" t="s">
        <v>17</v>
      </c>
      <c r="B29" s="46" t="s">
        <v>53</v>
      </c>
      <c r="F29" s="1">
        <v>0</v>
      </c>
      <c r="G29" s="1">
        <f t="shared" si="0"/>
        <v>0</v>
      </c>
      <c r="H29" s="8">
        <f>G29*191</f>
        <v>0</v>
      </c>
      <c r="L29" s="1">
        <v>6.4</v>
      </c>
      <c r="M29" s="1">
        <f t="shared" si="1"/>
        <v>0.031434184675834975</v>
      </c>
      <c r="N29" s="47">
        <v>2.6</v>
      </c>
      <c r="AD29" s="1">
        <v>34.8</v>
      </c>
      <c r="AE29" s="49">
        <f t="shared" si="2"/>
        <v>0.006166713921179472</v>
      </c>
      <c r="AF29" s="8">
        <v>1.6</v>
      </c>
      <c r="AG29" s="8">
        <f t="shared" si="3"/>
        <v>4.2</v>
      </c>
      <c r="AH29"/>
      <c r="AI29"/>
      <c r="AJ29"/>
      <c r="AM29" s="1">
        <f>15.09-8.153-4.812</f>
        <v>2.124999999999999</v>
      </c>
      <c r="AN29" s="1">
        <v>32.7</v>
      </c>
      <c r="AO29" s="1">
        <f t="shared" si="4"/>
        <v>34.825</v>
      </c>
    </row>
    <row r="30" spans="1:41" ht="14.25" customHeight="1">
      <c r="A30" s="44" t="s">
        <v>18</v>
      </c>
      <c r="B30" s="46" t="s">
        <v>54</v>
      </c>
      <c r="F30" s="1">
        <v>0.2</v>
      </c>
      <c r="G30" s="1">
        <f t="shared" si="0"/>
        <v>0.006230529595015576</v>
      </c>
      <c r="H30" s="8">
        <v>1.2</v>
      </c>
      <c r="L30" s="1">
        <v>4.1</v>
      </c>
      <c r="M30" s="1">
        <f t="shared" si="1"/>
        <v>0.02013752455795678</v>
      </c>
      <c r="N30" s="47">
        <v>1.7</v>
      </c>
      <c r="AA30" s="1">
        <v>7.9</v>
      </c>
      <c r="AB30" s="1">
        <f>AA30/1043.2</f>
        <v>0.007572852760736196</v>
      </c>
      <c r="AC30" s="1">
        <v>0.4</v>
      </c>
      <c r="AD30" s="1">
        <v>2.6</v>
      </c>
      <c r="AE30" s="49">
        <f t="shared" si="2"/>
        <v>0.0004607314998582365</v>
      </c>
      <c r="AF30" s="8">
        <v>0.1</v>
      </c>
      <c r="AG30" s="8">
        <f t="shared" si="3"/>
        <v>3.4</v>
      </c>
      <c r="AH30"/>
      <c r="AI30"/>
      <c r="AJ30"/>
      <c r="AK30" s="1">
        <v>0.4</v>
      </c>
      <c r="AM30" s="1">
        <v>2.541</v>
      </c>
      <c r="AO30" s="1">
        <f t="shared" si="4"/>
        <v>2.541</v>
      </c>
    </row>
    <row r="31" spans="1:41" ht="15" customHeight="1">
      <c r="A31" s="44" t="s">
        <v>25</v>
      </c>
      <c r="B31" s="46" t="s">
        <v>55</v>
      </c>
      <c r="F31" s="1">
        <v>4.2</v>
      </c>
      <c r="G31" s="1">
        <f t="shared" si="0"/>
        <v>0.1308411214953271</v>
      </c>
      <c r="H31" s="8">
        <v>25</v>
      </c>
      <c r="L31" s="1">
        <v>17.5</v>
      </c>
      <c r="M31" s="1">
        <f t="shared" si="1"/>
        <v>0.08595284872298625</v>
      </c>
      <c r="N31" s="47">
        <v>7.1</v>
      </c>
      <c r="AD31" s="1">
        <v>43.6</v>
      </c>
      <c r="AE31" s="49">
        <f t="shared" si="2"/>
        <v>0.007726112843776581</v>
      </c>
      <c r="AF31" s="8">
        <v>2</v>
      </c>
      <c r="AG31" s="8">
        <f t="shared" si="3"/>
        <v>34.1</v>
      </c>
      <c r="AH31"/>
      <c r="AI31"/>
      <c r="AJ31"/>
      <c r="AM31" s="1">
        <f>5.635-0.2</f>
        <v>5.435</v>
      </c>
      <c r="AN31" s="1">
        <v>38.186</v>
      </c>
      <c r="AO31" s="1">
        <f t="shared" si="4"/>
        <v>43.621</v>
      </c>
    </row>
    <row r="32" spans="1:41" ht="15" customHeight="1">
      <c r="A32" s="44" t="s">
        <v>26</v>
      </c>
      <c r="B32" s="46" t="s">
        <v>56</v>
      </c>
      <c r="F32" s="1">
        <v>0.7</v>
      </c>
      <c r="G32" s="1">
        <f t="shared" si="0"/>
        <v>0.021806853582554516</v>
      </c>
      <c r="H32" s="8">
        <v>4.1</v>
      </c>
      <c r="L32" s="1">
        <v>7.6</v>
      </c>
      <c r="M32" s="1">
        <f t="shared" si="1"/>
        <v>0.03732809430255403</v>
      </c>
      <c r="N32" s="47">
        <v>3.1</v>
      </c>
      <c r="AD32" s="1">
        <v>30.1</v>
      </c>
      <c r="AE32" s="49">
        <f t="shared" si="2"/>
        <v>0.0053338531329742</v>
      </c>
      <c r="AF32" s="8">
        <v>1.4</v>
      </c>
      <c r="AG32" s="8">
        <f t="shared" si="3"/>
        <v>8.6</v>
      </c>
      <c r="AH32"/>
      <c r="AI32"/>
      <c r="AJ32"/>
      <c r="AM32" s="1">
        <f>7.478-0.437</f>
        <v>7.0409999999999995</v>
      </c>
      <c r="AN32" s="1">
        <v>23.1</v>
      </c>
      <c r="AO32" s="1">
        <f t="shared" si="4"/>
        <v>30.141000000000002</v>
      </c>
    </row>
    <row r="33" spans="1:41" ht="15" customHeight="1">
      <c r="A33" s="44" t="s">
        <v>27</v>
      </c>
      <c r="B33" s="46" t="s">
        <v>57</v>
      </c>
      <c r="F33" s="1">
        <v>2.3</v>
      </c>
      <c r="G33" s="1">
        <f t="shared" si="0"/>
        <v>0.07165109034267912</v>
      </c>
      <c r="H33" s="8">
        <v>13.7</v>
      </c>
      <c r="L33" s="1">
        <v>6.4</v>
      </c>
      <c r="M33" s="1">
        <f t="shared" si="1"/>
        <v>0.031434184675834975</v>
      </c>
      <c r="N33" s="47">
        <v>2.6</v>
      </c>
      <c r="AA33" s="1">
        <v>4.2</v>
      </c>
      <c r="AB33" s="1">
        <f>AA33/1043.2</f>
        <v>0.004026073619631902</v>
      </c>
      <c r="AC33" s="1">
        <v>0.2</v>
      </c>
      <c r="AD33" s="1">
        <v>4.6</v>
      </c>
      <c r="AE33" s="49">
        <f>AD33/5643.2</f>
        <v>0.0008151403459030337</v>
      </c>
      <c r="AF33" s="8">
        <v>0.2</v>
      </c>
      <c r="AG33" s="8">
        <f t="shared" si="3"/>
        <v>16.7</v>
      </c>
      <c r="AH33"/>
      <c r="AI33"/>
      <c r="AJ33"/>
      <c r="AK33" s="1">
        <v>0.2</v>
      </c>
      <c r="AM33" s="1">
        <f>6.224-1.635</f>
        <v>4.589</v>
      </c>
      <c r="AO33" s="1">
        <f t="shared" si="4"/>
        <v>4.589</v>
      </c>
    </row>
    <row r="34" spans="1:41" ht="15" customHeight="1">
      <c r="A34" s="44" t="s">
        <v>28</v>
      </c>
      <c r="B34" s="46" t="s">
        <v>58</v>
      </c>
      <c r="C34" s="1">
        <v>10.3</v>
      </c>
      <c r="D34" s="1">
        <f>C34/297.2</f>
        <v>0.03465679676985196</v>
      </c>
      <c r="E34" s="8">
        <v>5</v>
      </c>
      <c r="H34" s="8"/>
      <c r="I34" s="1">
        <v>36.4</v>
      </c>
      <c r="J34" s="47">
        <v>1</v>
      </c>
      <c r="K34" s="1">
        <v>154.7</v>
      </c>
      <c r="M34" s="54"/>
      <c r="N34" s="54"/>
      <c r="O34" s="1">
        <v>149.8</v>
      </c>
      <c r="P34" s="47">
        <v>1</v>
      </c>
      <c r="Q34" s="1">
        <v>43.6</v>
      </c>
      <c r="R34" s="1">
        <v>25.9</v>
      </c>
      <c r="S34" s="1">
        <v>1</v>
      </c>
      <c r="T34" s="1">
        <v>50.7</v>
      </c>
      <c r="AD34" s="1">
        <v>468</v>
      </c>
      <c r="AE34" s="49">
        <f t="shared" si="2"/>
        <v>0.08293166997448256</v>
      </c>
      <c r="AF34" s="8">
        <v>21.4</v>
      </c>
      <c r="AG34" s="8">
        <f t="shared" si="3"/>
        <v>275.4</v>
      </c>
      <c r="AH34"/>
      <c r="AI34"/>
      <c r="AJ34"/>
      <c r="AM34" s="1">
        <f>222.948-68.883</f>
        <v>154.065</v>
      </c>
      <c r="AN34" s="1">
        <v>313.928</v>
      </c>
      <c r="AO34" s="1">
        <f t="shared" si="4"/>
        <v>467.993</v>
      </c>
    </row>
    <row r="35" spans="1:41" ht="28.5" customHeight="1">
      <c r="A35" s="44"/>
      <c r="B35" s="46" t="s">
        <v>59</v>
      </c>
      <c r="C35" s="12">
        <f>C15+C16+C17+C18+C19+C20+C21+C22+C23+C24+C25+C26+C27+C28+C29+C30+C31+C32+C33+C34</f>
        <v>10.3</v>
      </c>
      <c r="D35" s="12">
        <f>D15+D16+D17+D18+D19+D20+D21+D22+D23+D24+D25+D26+D27+D28+D29+D30+D31+D32+D33+D34</f>
        <v>0.03465679676985196</v>
      </c>
      <c r="E35" s="18">
        <f>E15+E16+E17+E18+E19+E20+E21+E22+E23+E24+E25+E26+E27+E28+E29+E30+E31+E32+E33+E34</f>
        <v>5</v>
      </c>
      <c r="F35" s="12">
        <f>F15+F16+F17+F18+F19+F20+F21+F22+F23+F24+F25+F26+F27+F28+F29+F30+F31+F32+F33+F34</f>
        <v>32.099999999999994</v>
      </c>
      <c r="G35" s="50">
        <f>SUM(G15:G34)</f>
        <v>1</v>
      </c>
      <c r="H35" s="18">
        <f>H15+H16+H17+H18+H19+H20+H21+H22+H23+H24+H25+H26+H27+H28+H29+H30+H31+H32+H33+H34</f>
        <v>191</v>
      </c>
      <c r="I35" s="12">
        <f>I15+I16+I17+I18+I19+I20+I21+I22+I23+I24+I25+I26+I27+I28+I29+I30+I31+I32+I33+I34</f>
        <v>36.4</v>
      </c>
      <c r="J35" s="48">
        <f>J34</f>
        <v>1</v>
      </c>
      <c r="K35" s="18">
        <f>K34</f>
        <v>154.7</v>
      </c>
      <c r="L35" s="12">
        <f>L15+L16+L17+L18+L19+L20+L21+L22+L23+L24+L25+L26+L27+L28+L29+L30+L31+L32+L33+L34</f>
        <v>203.60000000000002</v>
      </c>
      <c r="M35" s="59">
        <f>SUM(M15:M34)</f>
        <v>1.0000000000000002</v>
      </c>
      <c r="N35" s="18">
        <f>N15+N16+N17+N18+N19+N20+N21+N22+N23+N24+N25+N26+N27+N28+N29+N30+N31+N32+N33+N34</f>
        <v>82.99999999999999</v>
      </c>
      <c r="O35" s="12">
        <f>O15+O16+O17+O18+O19+O20+O21+O22+O23+O24+O25+O26+O27+O28+O29+O30+O31+O32+O33+O34</f>
        <v>149.8</v>
      </c>
      <c r="P35" s="48">
        <f>P34</f>
        <v>1</v>
      </c>
      <c r="Q35" s="12">
        <f>Q34</f>
        <v>43.6</v>
      </c>
      <c r="R35" s="12">
        <f>R15+R16+R17+R18+R19+R20+R21+R22+R23+R24+R25+R26+R27+R28+R29+R30+R31+R32+R33+R34</f>
        <v>25.9</v>
      </c>
      <c r="S35" s="12">
        <f aca="true" t="shared" si="5" ref="S35:AF35">S15+S16+S17+S18+S19+S20+S21+S22+S23+S24+S25+S26+S27+S28+S29+S30+S31+S32+S33+S34</f>
        <v>1</v>
      </c>
      <c r="T35" s="12">
        <f t="shared" si="5"/>
        <v>50.7</v>
      </c>
      <c r="U35" s="56"/>
      <c r="V35" s="56"/>
      <c r="W35" s="56"/>
      <c r="X35" s="12">
        <f t="shared" si="5"/>
        <v>0</v>
      </c>
      <c r="Y35" s="12">
        <f t="shared" si="5"/>
        <v>0</v>
      </c>
      <c r="Z35" s="12">
        <f t="shared" si="5"/>
        <v>0</v>
      </c>
      <c r="AA35" s="12">
        <f t="shared" si="5"/>
        <v>36.7</v>
      </c>
      <c r="AB35" s="12">
        <f t="shared" si="5"/>
        <v>0.03518021472392638</v>
      </c>
      <c r="AC35" s="12">
        <f t="shared" si="5"/>
        <v>1.8</v>
      </c>
      <c r="AD35" s="12">
        <f>AD15+AD16+AD17+AD18+AD19+AD20+AD21+AD22+AD23+AD24+AD25+AD26+AD27+AD28+AD29+AD30+AD31+AD32+AD33+AD34</f>
        <v>1154.3000000000002</v>
      </c>
      <c r="AE35" s="50">
        <f t="shared" si="5"/>
        <v>0.20454706549475474</v>
      </c>
      <c r="AF35" s="18">
        <f t="shared" si="5"/>
        <v>52.599999999999994</v>
      </c>
      <c r="AG35" s="18">
        <f t="shared" si="3"/>
        <v>582.4</v>
      </c>
      <c r="AH35"/>
      <c r="AI35"/>
      <c r="AJ35"/>
      <c r="AM35" s="56">
        <f>AM15+AM16+AM17+AM18+AM19+AM20+AM21+AM22+AM23+AM24+AM25+AM26+AM27+AM28+AM29+AM30+AM31+AM32+AM33+AM34</f>
        <v>358.72399999999993</v>
      </c>
      <c r="AN35" s="56">
        <f>AN15+AN16+AN17+AN18+AN19+AN20+AN21+AN22+AN23+AN24+AN25+AN26+AN27+AN28+AN29+AN30+AN31+AN32+AN33+AN34</f>
        <v>795.603</v>
      </c>
      <c r="AO35" s="56">
        <f>AO15+AO16+AO17+AO18+AO19+AO20+AO21+AO22+AO23+AO24+AO25+AO26+AO27+AO28+AO29+AO30+AO31+AO32+AO33+AO34</f>
        <v>1154.327</v>
      </c>
    </row>
    <row r="36" spans="1:41" ht="15" customHeight="1">
      <c r="A36" s="44">
        <v>21</v>
      </c>
      <c r="B36" s="46" t="s">
        <v>60</v>
      </c>
      <c r="C36" s="12">
        <f>C38+C39+C40+C41+C42</f>
        <v>286.9</v>
      </c>
      <c r="D36" s="12">
        <f>D38+D39+D40+D41+D42</f>
        <v>0.965343203230148</v>
      </c>
      <c r="E36" s="18">
        <f>E38+E39+E40+E41+E42</f>
        <v>137.9</v>
      </c>
      <c r="F36" s="18">
        <f aca="true" t="shared" si="6" ref="F36:Z36">F38+F39+F40+F41+F42</f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t="shared" si="6"/>
        <v>0</v>
      </c>
      <c r="L36" s="18">
        <f t="shared" si="6"/>
        <v>0</v>
      </c>
      <c r="M36" s="18">
        <f t="shared" si="6"/>
        <v>0</v>
      </c>
      <c r="N36" s="18">
        <f t="shared" si="6"/>
        <v>0</v>
      </c>
      <c r="O36" s="18">
        <f t="shared" si="6"/>
        <v>0</v>
      </c>
      <c r="P36" s="18">
        <f t="shared" si="6"/>
        <v>0</v>
      </c>
      <c r="Q36" s="18">
        <f t="shared" si="6"/>
        <v>0</v>
      </c>
      <c r="R36" s="18">
        <f t="shared" si="6"/>
        <v>0</v>
      </c>
      <c r="S36" s="18">
        <f t="shared" si="6"/>
        <v>0</v>
      </c>
      <c r="T36" s="18">
        <f t="shared" si="6"/>
        <v>0</v>
      </c>
      <c r="U36" s="18">
        <f>U39</f>
        <v>2595</v>
      </c>
      <c r="V36" s="18">
        <f>V39</f>
        <v>1</v>
      </c>
      <c r="W36" s="18">
        <f>W39</f>
        <v>253.2</v>
      </c>
      <c r="X36" s="18">
        <f t="shared" si="6"/>
        <v>134.2</v>
      </c>
      <c r="Y36" s="48">
        <f t="shared" si="6"/>
        <v>1</v>
      </c>
      <c r="Z36" s="18">
        <f t="shared" si="6"/>
        <v>43.8</v>
      </c>
      <c r="AA36" s="18">
        <f>AA39+AA40+AA41</f>
        <v>1006.4999999999999</v>
      </c>
      <c r="AB36" s="50">
        <f>AB39+AB40+AB41</f>
        <v>0.9648197852760736</v>
      </c>
      <c r="AC36" s="18">
        <f>AC39+AC40+AC41</f>
        <v>49.8</v>
      </c>
      <c r="AD36" s="18">
        <f>AD38+AD39+AD40+AD41+AD42++AD44+AD43</f>
        <v>4488.9</v>
      </c>
      <c r="AE36" s="50">
        <f>AE38+AE39+AE40+AE41+AE42+AE43+AE44</f>
        <v>0.7954529345052453</v>
      </c>
      <c r="AF36" s="18">
        <f>AF38+AF39+AF40+AF41+AF42+AF43+AF44</f>
        <v>205.00000000000003</v>
      </c>
      <c r="AG36" s="18">
        <f>AG38+AG39+AG40+AG41+AG42+AG43+AG44</f>
        <v>689.6999999999999</v>
      </c>
      <c r="AH36"/>
      <c r="AI36"/>
      <c r="AJ36"/>
      <c r="AM36" s="57">
        <f>AM38+AM39+AM40+AM41+AM42++AM44+AM43</f>
        <v>1016.48</v>
      </c>
      <c r="AN36" s="57">
        <f>AN38+AN39+AN40+AN41+AN42++AN44</f>
        <v>3472.373</v>
      </c>
      <c r="AO36" s="57">
        <f>AO38+AO39+AO40+AO41+AO42++AO44+AO43</f>
        <v>4488.853</v>
      </c>
    </row>
    <row r="37" spans="1:36" ht="15" customHeight="1">
      <c r="A37" s="44"/>
      <c r="B37" s="46" t="s">
        <v>64</v>
      </c>
      <c r="E37" s="8"/>
      <c r="H37" s="8"/>
      <c r="K37" s="8"/>
      <c r="N37" s="8"/>
      <c r="Y37" s="47"/>
      <c r="AD37" s="1"/>
      <c r="AF37" s="8"/>
      <c r="AG37" s="8"/>
      <c r="AH37"/>
      <c r="AI37"/>
      <c r="AJ37"/>
    </row>
    <row r="38" spans="1:41" ht="15" customHeight="1">
      <c r="A38" s="6"/>
      <c r="B38" s="7" t="s">
        <v>62</v>
      </c>
      <c r="E38" s="8"/>
      <c r="H38" s="8"/>
      <c r="K38" s="8"/>
      <c r="M38" s="54"/>
      <c r="N38" s="55"/>
      <c r="Y38" s="47"/>
      <c r="AD38" s="1">
        <v>74.6</v>
      </c>
      <c r="AE38" s="49">
        <f aca="true" t="shared" si="7" ref="AE38:AE44">AD38/5643.2</f>
        <v>0.013219449957470937</v>
      </c>
      <c r="AF38" s="8">
        <v>3.4</v>
      </c>
      <c r="AG38" s="8">
        <f aca="true" t="shared" si="8" ref="AG38:AG44">E38+H38+K38+N38+Q38+T38+Z38+AF38+AC38+W38</f>
        <v>3.4</v>
      </c>
      <c r="AH38"/>
      <c r="AI38"/>
      <c r="AJ38"/>
      <c r="AM38" s="1">
        <v>28.131</v>
      </c>
      <c r="AN38" s="1">
        <v>46.414</v>
      </c>
      <c r="AO38" s="1">
        <f>AM38+AN38</f>
        <v>74.545</v>
      </c>
    </row>
    <row r="39" spans="1:41" ht="27" customHeight="1">
      <c r="A39" s="6"/>
      <c r="B39" s="67" t="s">
        <v>86</v>
      </c>
      <c r="C39" s="62">
        <v>286.9</v>
      </c>
      <c r="D39" s="62">
        <f>C39/297.2</f>
        <v>0.965343203230148</v>
      </c>
      <c r="E39" s="63">
        <v>137.9</v>
      </c>
      <c r="F39" s="62"/>
      <c r="G39" s="62"/>
      <c r="H39" s="63"/>
      <c r="I39" s="62"/>
      <c r="J39" s="62"/>
      <c r="K39" s="63"/>
      <c r="L39" s="62"/>
      <c r="M39" s="61"/>
      <c r="N39" s="64"/>
      <c r="O39" s="62"/>
      <c r="P39" s="62"/>
      <c r="Q39" s="62"/>
      <c r="R39" s="62"/>
      <c r="S39" s="65"/>
      <c r="T39" s="62"/>
      <c r="U39" s="62">
        <v>2595</v>
      </c>
      <c r="V39" s="62">
        <v>1</v>
      </c>
      <c r="W39" s="62">
        <v>253.2</v>
      </c>
      <c r="X39" s="62"/>
      <c r="Y39" s="65"/>
      <c r="Z39" s="62"/>
      <c r="AA39" s="62">
        <v>938.8</v>
      </c>
      <c r="AB39" s="62">
        <f>AA39/1043.2</f>
        <v>0.8999233128834355</v>
      </c>
      <c r="AC39" s="62">
        <v>46.4</v>
      </c>
      <c r="AD39" s="62">
        <f>2908.9+54.1</f>
        <v>2963</v>
      </c>
      <c r="AE39" s="66">
        <f t="shared" si="7"/>
        <v>0.5250567054153672</v>
      </c>
      <c r="AF39" s="63">
        <v>135.3</v>
      </c>
      <c r="AG39" s="63">
        <f t="shared" si="8"/>
        <v>572.8</v>
      </c>
      <c r="AH39"/>
      <c r="AI39"/>
      <c r="AJ39"/>
      <c r="AK39" s="1">
        <v>46.4</v>
      </c>
      <c r="AM39" s="1">
        <f>445.935+19.569+11.908+30.03+6.898+19.758</f>
        <v>534.0980000000001</v>
      </c>
      <c r="AN39" s="1">
        <f>2243.214+55.961+9.17+86.27+34.304</f>
        <v>2428.919</v>
      </c>
      <c r="AO39" s="1">
        <f aca="true" t="shared" si="9" ref="AO39:AO44">AM39+AN39</f>
        <v>2963.017</v>
      </c>
    </row>
    <row r="40" spans="1:41" ht="28.5" customHeight="1">
      <c r="A40" s="6"/>
      <c r="B40" s="67" t="s">
        <v>87</v>
      </c>
      <c r="C40" s="62"/>
      <c r="D40" s="62"/>
      <c r="E40" s="62"/>
      <c r="F40" s="62"/>
      <c r="G40" s="62"/>
      <c r="H40" s="63"/>
      <c r="I40" s="62"/>
      <c r="J40" s="62"/>
      <c r="K40" s="63"/>
      <c r="L40" s="62"/>
      <c r="M40" s="61"/>
      <c r="N40" s="64"/>
      <c r="O40" s="62"/>
      <c r="P40" s="62"/>
      <c r="Q40" s="62"/>
      <c r="R40" s="62"/>
      <c r="S40" s="65"/>
      <c r="T40" s="62"/>
      <c r="U40" s="62"/>
      <c r="V40" s="62"/>
      <c r="W40" s="62"/>
      <c r="X40" s="62"/>
      <c r="Y40" s="65"/>
      <c r="Z40" s="62"/>
      <c r="AA40" s="62">
        <v>66.4</v>
      </c>
      <c r="AB40" s="62">
        <f>AA40/1043.2</f>
        <v>0.06365030674846626</v>
      </c>
      <c r="AC40" s="62">
        <v>3.3</v>
      </c>
      <c r="AD40" s="62">
        <v>1209.9</v>
      </c>
      <c r="AE40" s="66">
        <f t="shared" si="7"/>
        <v>0.21439963141480015</v>
      </c>
      <c r="AF40" s="63">
        <v>55.2</v>
      </c>
      <c r="AG40" s="63">
        <f t="shared" si="8"/>
        <v>58.5</v>
      </c>
      <c r="AH40"/>
      <c r="AI40"/>
      <c r="AJ40"/>
      <c r="AK40" s="1">
        <v>3.3</v>
      </c>
      <c r="AM40" s="1">
        <f>352.857+19.002+19.912</f>
        <v>391.771</v>
      </c>
      <c r="AN40" s="1">
        <f>723.214+56.861+38.088</f>
        <v>818.163</v>
      </c>
      <c r="AO40" s="1">
        <f t="shared" si="9"/>
        <v>1209.934</v>
      </c>
    </row>
    <row r="41" spans="1:41" ht="28.5">
      <c r="A41" s="4"/>
      <c r="B41" s="68" t="s">
        <v>88</v>
      </c>
      <c r="C41" s="62"/>
      <c r="D41" s="62"/>
      <c r="E41" s="62"/>
      <c r="F41" s="62"/>
      <c r="G41" s="62"/>
      <c r="H41" s="63"/>
      <c r="I41" s="62"/>
      <c r="J41" s="62"/>
      <c r="K41" s="63"/>
      <c r="L41" s="62"/>
      <c r="M41" s="61"/>
      <c r="N41" s="64"/>
      <c r="O41" s="62"/>
      <c r="P41" s="62"/>
      <c r="Q41" s="62"/>
      <c r="R41" s="62"/>
      <c r="S41" s="65"/>
      <c r="T41" s="62"/>
      <c r="U41" s="62"/>
      <c r="V41" s="62"/>
      <c r="W41" s="62"/>
      <c r="X41" s="62"/>
      <c r="Y41" s="65"/>
      <c r="Z41" s="62"/>
      <c r="AA41" s="62">
        <v>1.3</v>
      </c>
      <c r="AB41" s="62">
        <f>AA41/1043.2</f>
        <v>0.001246165644171779</v>
      </c>
      <c r="AC41" s="62">
        <v>0.1</v>
      </c>
      <c r="AD41" s="62">
        <v>160.5</v>
      </c>
      <c r="AE41" s="66">
        <f t="shared" si="7"/>
        <v>0.028441309895094982</v>
      </c>
      <c r="AF41" s="63">
        <v>7.3</v>
      </c>
      <c r="AG41" s="63">
        <f t="shared" si="8"/>
        <v>7.3999999999999995</v>
      </c>
      <c r="AH41"/>
      <c r="AI41"/>
      <c r="AJ41"/>
      <c r="AK41" s="1">
        <v>0.1</v>
      </c>
      <c r="AM41" s="1">
        <f>14.859+11.316+7.423+1.511+2.653</f>
        <v>37.762</v>
      </c>
      <c r="AN41" s="1">
        <f>33.33+13.907+54.929+16.496+4.04</f>
        <v>122.702</v>
      </c>
      <c r="AO41" s="1">
        <f t="shared" si="9"/>
        <v>160.464</v>
      </c>
    </row>
    <row r="42" spans="1:41" ht="17.25" customHeight="1">
      <c r="A42" s="9"/>
      <c r="B42" s="67" t="s">
        <v>63</v>
      </c>
      <c r="C42" s="62"/>
      <c r="D42" s="62"/>
      <c r="E42" s="62"/>
      <c r="F42" s="62"/>
      <c r="G42" s="62"/>
      <c r="H42" s="63"/>
      <c r="I42" s="62"/>
      <c r="J42" s="62"/>
      <c r="K42" s="63"/>
      <c r="L42" s="62"/>
      <c r="M42" s="61"/>
      <c r="N42" s="64"/>
      <c r="O42" s="62"/>
      <c r="P42" s="62"/>
      <c r="Q42" s="62"/>
      <c r="R42" s="62"/>
      <c r="S42" s="65"/>
      <c r="T42" s="62"/>
      <c r="U42" s="62"/>
      <c r="V42" s="62"/>
      <c r="W42" s="62"/>
      <c r="X42" s="62">
        <v>134.2</v>
      </c>
      <c r="Y42" s="65">
        <v>1</v>
      </c>
      <c r="Z42" s="62">
        <v>43.8</v>
      </c>
      <c r="AA42" s="62"/>
      <c r="AB42" s="62"/>
      <c r="AC42" s="62"/>
      <c r="AD42" s="62">
        <v>69.7</v>
      </c>
      <c r="AE42" s="66">
        <f t="shared" si="7"/>
        <v>0.012351148284661186</v>
      </c>
      <c r="AF42" s="63">
        <v>3.2</v>
      </c>
      <c r="AG42" s="63">
        <f t="shared" si="8"/>
        <v>47</v>
      </c>
      <c r="AH42"/>
      <c r="AI42"/>
      <c r="AJ42"/>
      <c r="AM42" s="1">
        <v>23.357</v>
      </c>
      <c r="AN42" s="1">
        <v>46.334</v>
      </c>
      <c r="AO42" s="1">
        <f t="shared" si="9"/>
        <v>69.691</v>
      </c>
    </row>
    <row r="43" spans="1:41" ht="14.25" customHeight="1">
      <c r="A43" s="9"/>
      <c r="B43" s="67" t="s">
        <v>66</v>
      </c>
      <c r="C43" s="62"/>
      <c r="D43" s="62"/>
      <c r="E43" s="62"/>
      <c r="F43" s="62"/>
      <c r="G43" s="62"/>
      <c r="H43" s="63"/>
      <c r="I43" s="62"/>
      <c r="J43" s="62"/>
      <c r="K43" s="63"/>
      <c r="L43" s="62"/>
      <c r="M43" s="61"/>
      <c r="N43" s="64"/>
      <c r="O43" s="62"/>
      <c r="P43" s="62"/>
      <c r="Q43" s="62"/>
      <c r="R43" s="62"/>
      <c r="S43" s="65"/>
      <c r="T43" s="62"/>
      <c r="U43" s="62"/>
      <c r="V43" s="62"/>
      <c r="W43" s="62"/>
      <c r="X43" s="62"/>
      <c r="Y43" s="65"/>
      <c r="Z43" s="62"/>
      <c r="AA43" s="62"/>
      <c r="AB43" s="62"/>
      <c r="AC43" s="62"/>
      <c r="AD43" s="62">
        <v>0.9</v>
      </c>
      <c r="AE43" s="66">
        <f t="shared" si="7"/>
        <v>0.0001594839807201588</v>
      </c>
      <c r="AF43" s="63">
        <v>0.1</v>
      </c>
      <c r="AG43" s="63">
        <f t="shared" si="8"/>
        <v>0.1</v>
      </c>
      <c r="AH43"/>
      <c r="AI43"/>
      <c r="AJ43"/>
      <c r="AM43" s="1">
        <v>0.921</v>
      </c>
      <c r="AO43" s="1">
        <f t="shared" si="9"/>
        <v>0.921</v>
      </c>
    </row>
    <row r="44" spans="1:41" ht="42.75" customHeight="1">
      <c r="A44" s="9"/>
      <c r="B44" s="67" t="s">
        <v>82</v>
      </c>
      <c r="C44" s="62"/>
      <c r="D44" s="62"/>
      <c r="E44" s="62"/>
      <c r="F44" s="62"/>
      <c r="G44" s="62"/>
      <c r="H44" s="63"/>
      <c r="I44" s="62"/>
      <c r="J44" s="62"/>
      <c r="K44" s="63"/>
      <c r="L44" s="62"/>
      <c r="M44" s="61"/>
      <c r="N44" s="64"/>
      <c r="O44" s="62"/>
      <c r="P44" s="62"/>
      <c r="Q44" s="62"/>
      <c r="R44" s="62"/>
      <c r="S44" s="65"/>
      <c r="T44" s="62"/>
      <c r="U44" s="62"/>
      <c r="V44" s="62"/>
      <c r="W44" s="62"/>
      <c r="X44" s="62"/>
      <c r="Y44" s="65"/>
      <c r="Z44" s="62"/>
      <c r="AA44" s="62"/>
      <c r="AB44" s="62"/>
      <c r="AC44" s="62"/>
      <c r="AD44" s="62">
        <v>10.3</v>
      </c>
      <c r="AE44" s="66">
        <f t="shared" si="7"/>
        <v>0.0018252055571307063</v>
      </c>
      <c r="AF44" s="63">
        <v>0.5</v>
      </c>
      <c r="AG44" s="63">
        <f t="shared" si="8"/>
        <v>0.5</v>
      </c>
      <c r="AH44"/>
      <c r="AI44"/>
      <c r="AJ44"/>
      <c r="AM44" s="1">
        <v>0.44</v>
      </c>
      <c r="AN44" s="1">
        <v>9.841</v>
      </c>
      <c r="AO44" s="1">
        <f t="shared" si="9"/>
        <v>10.280999999999999</v>
      </c>
    </row>
    <row r="45" spans="1:41" ht="13.5" customHeight="1">
      <c r="A45" s="9"/>
      <c r="B45" s="69" t="s">
        <v>65</v>
      </c>
      <c r="C45" s="12">
        <f>C35+C36</f>
        <v>297.2</v>
      </c>
      <c r="D45" s="48">
        <f aca="true" t="shared" si="10" ref="D45:AF45">D35+D36</f>
        <v>1</v>
      </c>
      <c r="E45" s="18">
        <f>E35+E36</f>
        <v>142.9</v>
      </c>
      <c r="F45" s="12">
        <f t="shared" si="10"/>
        <v>32.099999999999994</v>
      </c>
      <c r="G45" s="48">
        <f t="shared" si="10"/>
        <v>1</v>
      </c>
      <c r="H45" s="18">
        <f t="shared" si="10"/>
        <v>191</v>
      </c>
      <c r="I45" s="12">
        <f t="shared" si="10"/>
        <v>36.4</v>
      </c>
      <c r="J45" s="48">
        <f t="shared" si="10"/>
        <v>1</v>
      </c>
      <c r="K45" s="18">
        <f t="shared" si="10"/>
        <v>154.7</v>
      </c>
      <c r="L45" s="12">
        <f t="shared" si="10"/>
        <v>203.60000000000002</v>
      </c>
      <c r="M45" s="48">
        <f t="shared" si="10"/>
        <v>1.0000000000000002</v>
      </c>
      <c r="N45" s="18">
        <f t="shared" si="10"/>
        <v>82.99999999999999</v>
      </c>
      <c r="O45" s="12">
        <f t="shared" si="10"/>
        <v>149.8</v>
      </c>
      <c r="P45" s="48">
        <f t="shared" si="10"/>
        <v>1</v>
      </c>
      <c r="Q45" s="18">
        <f t="shared" si="10"/>
        <v>43.6</v>
      </c>
      <c r="R45" s="12">
        <f t="shared" si="10"/>
        <v>25.9</v>
      </c>
      <c r="S45" s="48">
        <f t="shared" si="10"/>
        <v>1</v>
      </c>
      <c r="T45" s="18">
        <f t="shared" si="10"/>
        <v>50.7</v>
      </c>
      <c r="U45" s="18">
        <f>U35+U36</f>
        <v>2595</v>
      </c>
      <c r="V45" s="18">
        <f>V35+V36</f>
        <v>1</v>
      </c>
      <c r="W45" s="18">
        <f>W35+W36</f>
        <v>253.2</v>
      </c>
      <c r="X45" s="12">
        <f t="shared" si="10"/>
        <v>134.2</v>
      </c>
      <c r="Y45" s="48">
        <f t="shared" si="10"/>
        <v>1</v>
      </c>
      <c r="Z45" s="12">
        <f t="shared" si="10"/>
        <v>43.8</v>
      </c>
      <c r="AA45" s="12">
        <f t="shared" si="10"/>
        <v>1043.1999999999998</v>
      </c>
      <c r="AB45" s="48">
        <f>AB35+AB36</f>
        <v>1</v>
      </c>
      <c r="AC45" s="12">
        <v>51.6</v>
      </c>
      <c r="AD45" s="12">
        <f t="shared" si="10"/>
        <v>5643.2</v>
      </c>
      <c r="AE45" s="50">
        <f t="shared" si="10"/>
        <v>1</v>
      </c>
      <c r="AF45" s="18">
        <f t="shared" si="10"/>
        <v>257.6</v>
      </c>
      <c r="AG45" s="18">
        <f>AG35+AG36</f>
        <v>1272.1</v>
      </c>
      <c r="AH45"/>
      <c r="AI45"/>
      <c r="AJ45" s="52"/>
      <c r="AK45" s="1">
        <f>AK16+AK17+AK18+AK20+AK30+AK33+AK39+AK40+AK41</f>
        <v>51.599999999999994</v>
      </c>
      <c r="AM45" s="56">
        <f>AM35+AM36</f>
        <v>1375.204</v>
      </c>
      <c r="AN45" s="56">
        <f>AN35+AN36</f>
        <v>4267.976</v>
      </c>
      <c r="AO45" s="56">
        <f>AO35+AO36</f>
        <v>5643.18</v>
      </c>
    </row>
    <row r="46" spans="1:36" s="24" customFormat="1" ht="17.25" customHeight="1">
      <c r="A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54"/>
      <c r="N46" s="5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54"/>
      <c r="AF46" s="54"/>
      <c r="AG46" s="51"/>
      <c r="AH46"/>
      <c r="AI46"/>
      <c r="AJ46"/>
    </row>
    <row r="47" spans="1:36" s="28" customFormat="1" ht="14.25" customHeight="1">
      <c r="A47" s="27"/>
      <c r="C47"/>
      <c r="D47" s="1" t="s">
        <v>68</v>
      </c>
      <c r="E47" s="1"/>
      <c r="F47" s="54"/>
      <c r="G47" s="54"/>
      <c r="H47" s="54"/>
      <c r="I47" s="1"/>
      <c r="J47" s="1"/>
      <c r="K47" s="1"/>
      <c r="L47" s="1" t="s">
        <v>69</v>
      </c>
      <c r="M47" s="54"/>
      <c r="N47" s="58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60"/>
      <c r="AE47" s="58"/>
      <c r="AF47" s="58"/>
      <c r="AG47"/>
      <c r="AH47"/>
      <c r="AI47"/>
      <c r="AJ47"/>
    </row>
    <row r="48" spans="1:36" s="24" customFormat="1" ht="14.25" customHeight="1">
      <c r="A48" s="23"/>
      <c r="C48"/>
      <c r="D48"/>
      <c r="E48"/>
      <c r="F48"/>
      <c r="G48"/>
      <c r="H48"/>
      <c r="I48"/>
      <c r="J48"/>
      <c r="K48"/>
      <c r="L48" s="6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14.25" customHeight="1">
      <c r="A49" s="5"/>
      <c r="B49" s="10"/>
      <c r="C49"/>
      <c r="D49"/>
      <c r="E49"/>
      <c r="F49"/>
      <c r="G49"/>
      <c r="H49"/>
      <c r="I49"/>
      <c r="J49"/>
      <c r="K49"/>
      <c r="L49" s="6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ht="14.25" customHeight="1">
      <c r="A50" s="11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ht="15.75">
      <c r="A51" s="12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5" ht="15.75">
      <c r="A52" s="12"/>
      <c r="AG52" s="42"/>
      <c r="AH52" s="5"/>
      <c r="AI52" s="5"/>
    </row>
    <row r="53" spans="1:35" ht="15.75">
      <c r="A53" s="4"/>
      <c r="B53" s="13"/>
      <c r="AG53" s="40"/>
      <c r="AH53" s="30"/>
      <c r="AI53" s="30"/>
    </row>
    <row r="54" spans="1:2" ht="15.75">
      <c r="A54" s="4"/>
      <c r="B54" s="4"/>
    </row>
    <row r="55" spans="1:35" ht="15.75">
      <c r="A55" s="4"/>
      <c r="B55" s="4"/>
      <c r="AG55" s="41"/>
      <c r="AH55" s="29"/>
      <c r="AI55" s="29"/>
    </row>
    <row r="56" spans="1:2" ht="15.75">
      <c r="A56" s="4"/>
      <c r="B56" s="4"/>
    </row>
    <row r="57" spans="1:2" ht="15.75">
      <c r="A57" s="4"/>
      <c r="B57" s="4"/>
    </row>
    <row r="58" spans="1:2" ht="15.75">
      <c r="A58" s="4"/>
      <c r="B58" s="4"/>
    </row>
    <row r="59" spans="1:2" ht="15.75">
      <c r="A59" s="4"/>
      <c r="B59" s="4"/>
    </row>
    <row r="60" spans="1:2" ht="15.75">
      <c r="A60" s="4"/>
      <c r="B60" s="4"/>
    </row>
    <row r="61" spans="1:2" ht="15.75">
      <c r="A61" s="4"/>
      <c r="B61" s="4"/>
    </row>
    <row r="62" spans="1:2" ht="15.75">
      <c r="A62" s="4"/>
      <c r="B62" s="4"/>
    </row>
    <row r="63" spans="1:2" ht="15.75">
      <c r="A63" s="4"/>
      <c r="B63" s="4"/>
    </row>
    <row r="64" spans="1:2" ht="15.75">
      <c r="A64" s="4"/>
      <c r="B64" s="4"/>
    </row>
    <row r="65" spans="1:2" ht="15.75">
      <c r="A65" s="4"/>
      <c r="B65" s="4"/>
    </row>
    <row r="66" spans="1:2" ht="15.75">
      <c r="A66" s="4"/>
      <c r="B66" s="4"/>
    </row>
    <row r="67" spans="1:2" ht="15.75">
      <c r="A67" s="4"/>
      <c r="B67" s="4"/>
    </row>
    <row r="68" spans="1:2" ht="15.75">
      <c r="A68" s="4"/>
      <c r="B68" s="4"/>
    </row>
    <row r="69" spans="1:2" ht="15.75">
      <c r="A69" s="4"/>
      <c r="B69" s="4"/>
    </row>
    <row r="70" spans="1:2" ht="15.75">
      <c r="A70" s="4"/>
      <c r="B70" s="4"/>
    </row>
    <row r="71" spans="1:2" ht="15.75">
      <c r="A71" s="4"/>
      <c r="B71" s="4"/>
    </row>
    <row r="72" spans="1:2" ht="15.75">
      <c r="A72" s="4"/>
      <c r="B72" s="4"/>
    </row>
    <row r="73" spans="1:2" ht="15.75">
      <c r="A73" s="4"/>
      <c r="B73" s="4"/>
    </row>
    <row r="74" spans="1:2" ht="15.75">
      <c r="A74" s="4"/>
      <c r="B74" s="4"/>
    </row>
    <row r="75" spans="1:2" ht="15.75">
      <c r="A75" s="4"/>
      <c r="B75" s="4"/>
    </row>
    <row r="76" spans="1:2" ht="15.75">
      <c r="A76" s="4"/>
      <c r="B76" s="4"/>
    </row>
    <row r="77" spans="1:2" ht="15.75">
      <c r="A77" s="4"/>
      <c r="B77" s="4"/>
    </row>
    <row r="78" spans="1:2" ht="15.75">
      <c r="A78" s="4"/>
      <c r="B78" s="4"/>
    </row>
    <row r="79" spans="1:2" ht="15.75">
      <c r="A79" s="4"/>
      <c r="B79" s="4"/>
    </row>
    <row r="80" spans="1:2" ht="15.75">
      <c r="A80" s="4"/>
      <c r="B80" s="4"/>
    </row>
    <row r="81" spans="1:2" ht="15.75">
      <c r="A81" s="4"/>
      <c r="B81" s="4"/>
    </row>
    <row r="82" spans="1:2" ht="15.75">
      <c r="A82" s="4"/>
      <c r="B82" s="4"/>
    </row>
    <row r="83" spans="1:2" ht="15.75">
      <c r="A83" s="4"/>
      <c r="B83" s="4"/>
    </row>
    <row r="84" spans="1:2" ht="15.75">
      <c r="A84" s="4"/>
      <c r="B84" s="4"/>
    </row>
    <row r="85" spans="1:2" ht="15.75">
      <c r="A85" s="4"/>
      <c r="B85" s="4"/>
    </row>
    <row r="86" spans="1:2" ht="15.75">
      <c r="A86" s="4"/>
      <c r="B86" s="4"/>
    </row>
    <row r="87" spans="1:2" ht="15.75">
      <c r="A87" s="4"/>
      <c r="B87" s="4"/>
    </row>
    <row r="88" spans="1:2" ht="15.75">
      <c r="A88" s="4"/>
      <c r="B88" s="4"/>
    </row>
    <row r="89" spans="1:2" ht="15.75">
      <c r="A89" s="4"/>
      <c r="B89" s="4"/>
    </row>
    <row r="90" spans="1:2" ht="15.75">
      <c r="A90" s="4"/>
      <c r="B90" s="4"/>
    </row>
    <row r="91" spans="1:2" ht="15.75">
      <c r="A91" s="4"/>
      <c r="B91" s="4"/>
    </row>
    <row r="92" spans="1:2" ht="15.75">
      <c r="A92" s="4"/>
      <c r="B92" s="4"/>
    </row>
    <row r="93" spans="1:2" ht="15.75">
      <c r="A93" s="4"/>
      <c r="B93" s="4"/>
    </row>
    <row r="94" spans="1:2" ht="15.75">
      <c r="A94" s="4"/>
      <c r="B94" s="4"/>
    </row>
    <row r="95" spans="1:2" ht="15.75">
      <c r="A95" s="4"/>
      <c r="B95" s="4"/>
    </row>
    <row r="96" spans="1:2" ht="15.75">
      <c r="A96" s="4"/>
      <c r="B96" s="4"/>
    </row>
    <row r="97" spans="1:2" ht="15.75">
      <c r="A97" s="4"/>
      <c r="B97" s="4"/>
    </row>
    <row r="98" spans="1:2" ht="15.75">
      <c r="A98" s="4"/>
      <c r="B98" s="4"/>
    </row>
    <row r="99" spans="1:2" ht="15.75">
      <c r="A99" s="4"/>
      <c r="B99" s="4"/>
    </row>
    <row r="100" spans="1:2" ht="15.75">
      <c r="A100" s="4"/>
      <c r="B100" s="4"/>
    </row>
    <row r="101" spans="1:2" ht="15.75">
      <c r="A101" s="4"/>
      <c r="B101" s="4"/>
    </row>
    <row r="102" spans="1:2" ht="15.75">
      <c r="A102" s="4"/>
      <c r="B102" s="4"/>
    </row>
    <row r="103" spans="1:2" ht="15.75">
      <c r="A103" s="4"/>
      <c r="B103" s="4"/>
    </row>
    <row r="104" spans="1:2" ht="15.75">
      <c r="A104" s="4"/>
      <c r="B104" s="4"/>
    </row>
    <row r="105" spans="1:2" ht="15.75">
      <c r="A105" s="4"/>
      <c r="B105" s="4"/>
    </row>
    <row r="106" spans="1:2" ht="15.75">
      <c r="A106" s="4"/>
      <c r="B106" s="4"/>
    </row>
    <row r="107" spans="1:2" ht="15.75">
      <c r="A107" s="4"/>
      <c r="B107" s="4"/>
    </row>
  </sheetData>
  <sheetProtection/>
  <mergeCells count="63">
    <mergeCell ref="U11:W11"/>
    <mergeCell ref="U12:U13"/>
    <mergeCell ref="V12:V13"/>
    <mergeCell ref="W12:W13"/>
    <mergeCell ref="AA11:AC11"/>
    <mergeCell ref="AA12:AA13"/>
    <mergeCell ref="AB12:AB13"/>
    <mergeCell ref="AC12:AC13"/>
    <mergeCell ref="AF12:AF13"/>
    <mergeCell ref="M2:N2"/>
    <mergeCell ref="M4:O4"/>
    <mergeCell ref="M5:P5"/>
    <mergeCell ref="AH10:AH13"/>
    <mergeCell ref="Q12:Q13"/>
    <mergeCell ref="X11:Z11"/>
    <mergeCell ref="X12:X13"/>
    <mergeCell ref="Y12:Y13"/>
    <mergeCell ref="Z12:Z13"/>
    <mergeCell ref="S12:S13"/>
    <mergeCell ref="T12:T13"/>
    <mergeCell ref="O12:O13"/>
    <mergeCell ref="L11:N11"/>
    <mergeCell ref="P12:P13"/>
    <mergeCell ref="AI10:AI13"/>
    <mergeCell ref="AG10:AG13"/>
    <mergeCell ref="AD11:AF11"/>
    <mergeCell ref="AD12:AD13"/>
    <mergeCell ref="AE12:AE13"/>
    <mergeCell ref="G12:G13"/>
    <mergeCell ref="J12:J13"/>
    <mergeCell ref="I12:I13"/>
    <mergeCell ref="H12:H13"/>
    <mergeCell ref="I11:K11"/>
    <mergeCell ref="K12:K13"/>
    <mergeCell ref="C12:C13"/>
    <mergeCell ref="C11:E11"/>
    <mergeCell ref="A8:N8"/>
    <mergeCell ref="A7:N7"/>
    <mergeCell ref="F12:F13"/>
    <mergeCell ref="F11:H11"/>
    <mergeCell ref="A11:A13"/>
    <mergeCell ref="B11:B13"/>
    <mergeCell ref="D12:D13"/>
    <mergeCell ref="E12:E13"/>
    <mergeCell ref="F10:H10"/>
    <mergeCell ref="C10:E10"/>
    <mergeCell ref="I10:K10"/>
    <mergeCell ref="AD10:AF10"/>
    <mergeCell ref="L10:N10"/>
    <mergeCell ref="X10:Z10"/>
    <mergeCell ref="U10:W10"/>
    <mergeCell ref="AA10:AC10"/>
    <mergeCell ref="R10:T10"/>
    <mergeCell ref="T2:U2"/>
    <mergeCell ref="T4:V4"/>
    <mergeCell ref="T5:W5"/>
    <mergeCell ref="L12:L13"/>
    <mergeCell ref="M12:M13"/>
    <mergeCell ref="N12:N13"/>
    <mergeCell ref="O10:Q10"/>
    <mergeCell ref="O11:Q11"/>
    <mergeCell ref="R11:T11"/>
    <mergeCell ref="R12:R13"/>
  </mergeCells>
  <printOptions/>
  <pageMargins left="0.1968503937007874" right="0.1968503937007874" top="0.3937007874015748" bottom="0.1968503937007874" header="0.2755905511811024" footer="0.1968503937007874"/>
  <pageSetup horizontalDpi="600" verticalDpi="600" orientation="landscape" paperSize="9" scale="53" r:id="rId1"/>
  <headerFooter alignWithMargins="0">
    <oddFooter>&amp;C&amp;P</oddFooter>
  </headerFooter>
  <colBreaks count="1" manualBreakCount="1">
    <brk id="2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bud_6103</dc:creator>
  <cp:keywords/>
  <dc:description/>
  <cp:lastModifiedBy>Admin</cp:lastModifiedBy>
  <cp:lastPrinted>2012-12-29T09:50:33Z</cp:lastPrinted>
  <dcterms:created xsi:type="dcterms:W3CDTF">2009-01-02T13:46:32Z</dcterms:created>
  <dcterms:modified xsi:type="dcterms:W3CDTF">2013-01-03T08:03:06Z</dcterms:modified>
  <cp:category/>
  <cp:version/>
  <cp:contentType/>
  <cp:contentStatus/>
</cp:coreProperties>
</file>