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'Лист1'!$A$1:$N$140</definedName>
  </definedNames>
  <calcPr fullCalcOnLoad="1"/>
</workbook>
</file>

<file path=xl/sharedStrings.xml><?xml version="1.0" encoding="utf-8"?>
<sst xmlns="http://schemas.openxmlformats.org/spreadsheetml/2006/main" count="331" uniqueCount="308">
  <si>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</si>
  <si>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</si>
  <si>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</si>
  <si>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</si>
  <si>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</si>
  <si>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</si>
  <si>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</si>
  <si>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</si>
  <si>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</si>
  <si>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</si>
  <si>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</si>
  <si>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</si>
  <si>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</si>
  <si>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</si>
  <si>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</si>
  <si>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</si>
  <si>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</si>
  <si>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</si>
  <si>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</si>
  <si>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</si>
  <si>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</si>
  <si>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</si>
  <si>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</si>
  <si>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</si>
  <si>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</si>
  <si>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</si>
  <si>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</si>
  <si>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</si>
  <si>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</si>
  <si>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</si>
  <si>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</si>
  <si>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</si>
  <si>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</si>
  <si>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</si>
  <si>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</si>
  <si>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</si>
  <si>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</si>
  <si>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дітей та молоді</t>
  </si>
  <si>
    <t>091103</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</si>
  <si>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</si>
  <si>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</si>
  <si>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</si>
  <si>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</si>
  <si>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</si>
  <si>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</si>
  <si>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</si>
  <si>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</si>
  <si>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</si>
  <si>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</si>
  <si>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</si>
  <si>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</si>
  <si>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</si>
  <si>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</si>
  <si>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</si>
  <si>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</si>
  <si>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</si>
  <si>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</si>
  <si>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</si>
  <si>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</si>
  <si>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</si>
  <si>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</si>
  <si>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</si>
  <si>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</si>
  <si>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</si>
  <si>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</si>
  <si>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</si>
  <si>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</si>
  <si>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</si>
  <si>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</si>
  <si>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</si>
  <si>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</si>
  <si>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</si>
  <si>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</si>
  <si>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</si>
  <si>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</si>
  <si>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</si>
  <si>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</si>
  <si>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</si>
  <si>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</si>
  <si>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</si>
  <si>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</si>
  <si>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</si>
  <si>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</si>
  <si>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</si>
  <si>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</si>
  <si>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</si>
  <si>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</si>
  <si>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</si>
  <si>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</si>
  <si>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</si>
  <si>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</si>
  <si>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</si>
  <si>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</si>
  <si>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</si>
  <si>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</si>
  <si>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</si>
  <si>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</si>
  <si>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</si>
  <si>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</si>
  <si>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</si>
  <si>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</si>
  <si>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</si>
  <si>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</si>
  <si>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</si>
  <si>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</si>
  <si>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</si>
  <si>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</si>
  <si>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</si>
  <si>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</si>
  <si>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</si>
  <si>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</si>
  <si>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</si>
  <si>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</si>
  <si>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</si>
  <si>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</si>
  <si>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</si>
  <si>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</si>
  <si>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</si>
  <si>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в тому числі:</t>
  </si>
  <si>
    <t>070806</t>
  </si>
  <si>
    <t>за рахунок субвенції з обласного бюджету</t>
  </si>
  <si>
    <t>170703</t>
  </si>
  <si>
    <t>за рахунок додаткової дотації з державного бюджету</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</si>
  <si>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</si>
  <si>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</si>
  <si>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</si>
  <si>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</si>
  <si>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</si>
  <si>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</si>
  <si>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</si>
  <si>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</si>
  <si>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</si>
  <si>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</si>
  <si>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</si>
  <si>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</si>
  <si>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</si>
  <si>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</si>
  <si>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</si>
  <si>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</si>
  <si>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</si>
  <si>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</si>
  <si>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</si>
  <si>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</si>
  <si>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</si>
  <si>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</si>
  <si>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</si>
  <si>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</si>
  <si>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</si>
  <si>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</si>
  <si>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</si>
  <si>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</si>
  <si>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</si>
  <si>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</si>
  <si>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</si>
  <si>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</si>
  <si>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</si>
  <si>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</si>
  <si>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</si>
  <si>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</si>
  <si>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</si>
  <si>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</si>
  <si>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</si>
  <si>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</si>
  <si>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</si>
  <si>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</si>
  <si>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</si>
  <si>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0313131</t>
  </si>
  <si>
    <t>Центри соціальних служб для сім"ї,дітей та молоді</t>
  </si>
  <si>
    <t>Функціонування відділення екстренної швидкої медичної допомоги</t>
  </si>
  <si>
    <t>0343132</t>
  </si>
  <si>
    <t>Заходи державної політики з питань молоді</t>
  </si>
  <si>
    <t>0313140</t>
  </si>
  <si>
    <t>0313112</t>
  </si>
  <si>
    <t xml:space="preserve">Заходи державної політики з питань дітей та їх соціального </t>
  </si>
  <si>
    <t>захисту</t>
  </si>
  <si>
    <t>0315060</t>
  </si>
  <si>
    <t xml:space="preserve">з фізичної культури </t>
  </si>
  <si>
    <t>Утримання центрів "Спорт для всіх" та проведення заходів</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</si>
  <si>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</si>
  <si>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</si>
  <si>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</si>
  <si>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</si>
  <si>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</si>
  <si>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</si>
  <si>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</si>
  <si>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</si>
  <si>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</si>
  <si>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</si>
  <si>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</si>
  <si>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</si>
  <si>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</si>
  <si>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</si>
  <si>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</si>
  <si>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</si>
  <si>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</si>
  <si>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</si>
  <si>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</si>
  <si>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</si>
  <si>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</si>
  <si>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</si>
  <si>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</si>
  <si>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</si>
  <si>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</si>
  <si>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1016310</t>
  </si>
  <si>
    <t>Реалізація заходів щодо інвестиційного розвитку території</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</si>
  <si>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</si>
  <si>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</si>
  <si>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</si>
  <si>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</si>
  <si>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</si>
  <si>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</si>
  <si>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</si>
  <si>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</si>
  <si>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</si>
  <si>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</si>
  <si>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</si>
  <si>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</si>
  <si>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</si>
  <si>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</si>
  <si>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</si>
  <si>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</si>
  <si>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</si>
  <si>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</si>
  <si>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</si>
  <si>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</si>
  <si>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</si>
  <si>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</si>
  <si>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</si>
  <si>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</si>
  <si>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</si>
  <si>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</si>
  <si>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</si>
  <si>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</si>
  <si>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</si>
  <si>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</si>
  <si>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</si>
  <si>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</si>
  <si>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</si>
  <si>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</si>
  <si>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</si>
  <si>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</si>
  <si>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</si>
  <si>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</si>
  <si>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</si>
  <si>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</si>
  <si>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</si>
  <si>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</si>
  <si>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</si>
  <si>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</si>
  <si>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</si>
  <si>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</si>
  <si>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</si>
  <si>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</si>
  <si>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</si>
  <si>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</si>
  <si>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</si>
  <si>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</si>
  <si>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</si>
  <si>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</si>
  <si>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</si>
  <si>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t>1523104</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</si>
  <si>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</si>
  <si>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</si>
  <si>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</si>
  <si>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1533105</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</si>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</sst>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0" fontId="41"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6" borderId="7" applyNumberFormat="0" applyAlignment="0" applyProtection="0"/>
    <xf numFmtId="0" fontId="30" fillId="0" borderId="0" applyNumberFormat="0" applyFill="0" applyBorder="0" applyAlignment="0" applyProtection="0"/>
    <xf numFmtId="0" fontId="44" fillId="27" borderId="0" applyNumberFormat="0" applyBorder="0" applyAlignment="0" applyProtection="0"/>
    <xf numFmtId="0" fontId="6"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0"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0" fontId="9" fillId="0" borderId="0" xfId="0" applyFont="1" applyAlignment="1">
      <alignment horizontal="center" vertical="top"/>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0" xfId="0" applyFont="1" applyBorder="1" applyAlignment="1">
      <alignment horizontal="center" vertical="center" wrapText="1"/>
    </xf>
    <xf numFmtId="0" fontId="0" fillId="0" borderId="21"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44"/>
  <sheetViews>
    <sheetView tabSelected="1" view="pageBreakPreview" zoomScale="75" zoomScaleNormal="75" zoomScaleSheetLayoutView="75" workbookViewId="0" topLeftCell="A1">
      <selection activeCell="M4" sqref="M4"/>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3.2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2.37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86</v>
      </c>
      <c r="M2" s="6" t="s">
        <v>307</v>
      </c>
      <c r="N2" s="6"/>
    </row>
    <row r="3" spans="10:14" ht="15.75">
      <c r="J3" s="1" t="s">
        <v>86</v>
      </c>
      <c r="M3" s="6" t="s">
        <v>83</v>
      </c>
      <c r="N3" s="6"/>
    </row>
    <row r="4" spans="10:14" ht="15.75">
      <c r="J4" s="1" t="s">
        <v>86</v>
      </c>
      <c r="M4" s="6" t="s">
        <v>131</v>
      </c>
      <c r="N4" s="6"/>
    </row>
    <row r="5" spans="13:14" ht="15.75">
      <c r="M5" s="6"/>
      <c r="N5" s="6"/>
    </row>
    <row r="6" spans="2:14" ht="20.25">
      <c r="B6" s="100" t="s">
        <v>132</v>
      </c>
      <c r="C6" s="100"/>
      <c r="D6" s="100"/>
      <c r="E6" s="100"/>
      <c r="F6" s="100"/>
      <c r="G6" s="100"/>
      <c r="H6" s="100"/>
      <c r="I6" s="100"/>
      <c r="J6" s="100"/>
      <c r="K6" s="100"/>
      <c r="L6" s="100"/>
      <c r="M6" s="100"/>
      <c r="N6" s="100"/>
    </row>
    <row r="7" spans="2:14" ht="20.25">
      <c r="B7" s="77"/>
      <c r="C7" s="77"/>
      <c r="D7" s="77"/>
      <c r="E7" s="77"/>
      <c r="F7" s="77" t="s">
        <v>306</v>
      </c>
      <c r="G7" s="77"/>
      <c r="H7" s="77"/>
      <c r="I7" s="77"/>
      <c r="J7" s="77"/>
      <c r="K7" s="77"/>
      <c r="L7" s="77"/>
      <c r="M7" s="77"/>
      <c r="N7" s="77"/>
    </row>
    <row r="8" ht="14.25" customHeight="1" thickBot="1">
      <c r="N8" s="1" t="s">
        <v>7</v>
      </c>
    </row>
    <row r="9" spans="1:14" ht="63.75" customHeight="1">
      <c r="A9" s="86" t="s">
        <v>140</v>
      </c>
      <c r="B9" s="86" t="s">
        <v>141</v>
      </c>
      <c r="C9" s="63" t="s">
        <v>99</v>
      </c>
      <c r="D9" s="92" t="s">
        <v>25</v>
      </c>
      <c r="E9" s="93"/>
      <c r="F9" s="93"/>
      <c r="G9" s="92" t="s">
        <v>26</v>
      </c>
      <c r="H9" s="98"/>
      <c r="I9" s="98"/>
      <c r="J9" s="98"/>
      <c r="K9" s="98"/>
      <c r="L9" s="98"/>
      <c r="M9" s="99"/>
      <c r="N9" s="105" t="s">
        <v>106</v>
      </c>
    </row>
    <row r="10" spans="1:14" ht="12.75" customHeight="1">
      <c r="A10" s="87"/>
      <c r="B10" s="87"/>
      <c r="C10" s="109" t="s">
        <v>100</v>
      </c>
      <c r="D10" s="95" t="s">
        <v>3</v>
      </c>
      <c r="E10" s="102" t="s">
        <v>4</v>
      </c>
      <c r="F10" s="102"/>
      <c r="G10" s="101" t="s">
        <v>3</v>
      </c>
      <c r="H10" s="102" t="s">
        <v>27</v>
      </c>
      <c r="I10" s="102" t="s">
        <v>4</v>
      </c>
      <c r="J10" s="102"/>
      <c r="K10" s="102" t="s">
        <v>28</v>
      </c>
      <c r="L10" s="89" t="s">
        <v>103</v>
      </c>
      <c r="M10" s="90"/>
      <c r="N10" s="106"/>
    </row>
    <row r="11" spans="1:14" ht="12.75" customHeight="1">
      <c r="A11" s="87"/>
      <c r="B11" s="87"/>
      <c r="C11" s="110"/>
      <c r="D11" s="96"/>
      <c r="E11" s="103" t="s">
        <v>5</v>
      </c>
      <c r="F11" s="103" t="s">
        <v>6</v>
      </c>
      <c r="G11" s="101"/>
      <c r="H11" s="102"/>
      <c r="I11" s="103" t="s">
        <v>5</v>
      </c>
      <c r="J11" s="103" t="s">
        <v>6</v>
      </c>
      <c r="K11" s="102"/>
      <c r="L11" s="107" t="s">
        <v>104</v>
      </c>
      <c r="M11" s="49" t="s">
        <v>103</v>
      </c>
      <c r="N11" s="106"/>
    </row>
    <row r="12" spans="1:14" ht="130.5" customHeight="1">
      <c r="A12" s="87"/>
      <c r="B12" s="88"/>
      <c r="C12" s="111"/>
      <c r="D12" s="97"/>
      <c r="E12" s="104"/>
      <c r="F12" s="104"/>
      <c r="G12" s="101"/>
      <c r="H12" s="102"/>
      <c r="I12" s="104"/>
      <c r="J12" s="104"/>
      <c r="K12" s="102"/>
      <c r="L12" s="108"/>
      <c r="M12" s="49" t="s">
        <v>105</v>
      </c>
      <c r="N12" s="106"/>
    </row>
    <row r="13" spans="1:14" ht="13.5" customHeight="1" thickBot="1">
      <c r="A13" s="69">
        <v>1</v>
      </c>
      <c r="B13" s="69">
        <v>2</v>
      </c>
      <c r="C13" s="70">
        <v>2</v>
      </c>
      <c r="D13" s="2">
        <v>3</v>
      </c>
      <c r="E13" s="2">
        <v>4</v>
      </c>
      <c r="F13" s="2">
        <v>5</v>
      </c>
      <c r="G13" s="3">
        <v>6</v>
      </c>
      <c r="H13" s="3">
        <v>7</v>
      </c>
      <c r="I13" s="3">
        <v>8</v>
      </c>
      <c r="J13" s="3">
        <v>9</v>
      </c>
      <c r="K13" s="3">
        <v>10</v>
      </c>
      <c r="L13" s="24">
        <v>11</v>
      </c>
      <c r="M13" s="24">
        <v>12</v>
      </c>
      <c r="N13" s="4">
        <v>13</v>
      </c>
    </row>
    <row r="14" spans="1:14" ht="23.25" customHeight="1">
      <c r="A14" s="72" t="s">
        <v>142</v>
      </c>
      <c r="B14" s="41"/>
      <c r="C14" s="7" t="s">
        <v>30</v>
      </c>
      <c r="D14" s="6"/>
      <c r="E14" s="6"/>
      <c r="F14" s="6"/>
      <c r="N14" s="28"/>
    </row>
    <row r="15" spans="1:14" ht="23.25" customHeight="1">
      <c r="A15" s="72" t="s">
        <v>144</v>
      </c>
      <c r="B15" s="41"/>
      <c r="C15" s="7" t="s">
        <v>30</v>
      </c>
      <c r="D15" s="6"/>
      <c r="E15" s="6"/>
      <c r="F15" s="6"/>
      <c r="N15" s="28"/>
    </row>
    <row r="16" spans="1:14" ht="67.5" customHeight="1">
      <c r="A16" s="73" t="s">
        <v>143</v>
      </c>
      <c r="B16" s="42" t="s">
        <v>98</v>
      </c>
      <c r="C16" s="27" t="s">
        <v>148</v>
      </c>
      <c r="D16" s="26">
        <f>1069.5+16.199</f>
        <v>1085.699</v>
      </c>
      <c r="E16" s="26">
        <v>615.4</v>
      </c>
      <c r="F16" s="26">
        <v>128.9</v>
      </c>
      <c r="G16" s="26">
        <f>H16+K16</f>
        <v>4</v>
      </c>
      <c r="H16" s="26">
        <v>2</v>
      </c>
      <c r="I16" s="26"/>
      <c r="J16" s="26"/>
      <c r="K16" s="26">
        <v>2</v>
      </c>
      <c r="L16" s="26">
        <v>2</v>
      </c>
      <c r="M16" s="26">
        <v>2</v>
      </c>
      <c r="N16" s="26">
        <f>SUM(D16,G16)</f>
        <v>1089.699</v>
      </c>
    </row>
    <row r="17" spans="1:14" ht="15.75" customHeight="1">
      <c r="A17" s="72" t="s">
        <v>145</v>
      </c>
      <c r="B17" s="57" t="s">
        <v>17</v>
      </c>
      <c r="C17" s="17" t="s">
        <v>31</v>
      </c>
      <c r="D17" s="26">
        <f>D18+D19</f>
        <v>73.1</v>
      </c>
      <c r="E17" s="6"/>
      <c r="F17" s="26"/>
      <c r="G17" s="26"/>
      <c r="H17" s="26"/>
      <c r="I17" s="26"/>
      <c r="J17" s="26"/>
      <c r="K17" s="26"/>
      <c r="L17" s="26"/>
      <c r="M17" s="26"/>
      <c r="N17" s="26">
        <f>SUM(D17,G17)</f>
        <v>73.1</v>
      </c>
    </row>
    <row r="18" spans="1:14" ht="15.75" customHeight="1">
      <c r="A18" s="72" t="s">
        <v>146</v>
      </c>
      <c r="B18" s="42" t="s">
        <v>23</v>
      </c>
      <c r="C18" s="31" t="s">
        <v>147</v>
      </c>
      <c r="D18" s="26">
        <f>53.3+0.5</f>
        <v>53.8</v>
      </c>
      <c r="E18" s="6"/>
      <c r="F18" s="26"/>
      <c r="G18" s="26"/>
      <c r="H18" s="26"/>
      <c r="I18" s="26"/>
      <c r="J18" s="26"/>
      <c r="K18" s="26"/>
      <c r="L18" s="26"/>
      <c r="M18" s="26"/>
      <c r="N18" s="26">
        <f>SUM(D18,G18)</f>
        <v>53.8</v>
      </c>
    </row>
    <row r="19" spans="1:14" ht="15.75" customHeight="1">
      <c r="A19" s="72" t="s">
        <v>149</v>
      </c>
      <c r="B19" s="42" t="s">
        <v>32</v>
      </c>
      <c r="C19" s="31" t="s">
        <v>150</v>
      </c>
      <c r="D19" s="26">
        <f>10+7+2.3</f>
        <v>19.3</v>
      </c>
      <c r="E19" s="6"/>
      <c r="F19" s="26"/>
      <c r="G19" s="26"/>
      <c r="H19" s="26"/>
      <c r="I19" s="26"/>
      <c r="J19" s="26"/>
      <c r="K19" s="26"/>
      <c r="L19" s="26"/>
      <c r="M19" s="26"/>
      <c r="N19" s="26">
        <f>SUM(D19,G19)</f>
        <v>19.3</v>
      </c>
    </row>
    <row r="20" spans="1:14" ht="18" customHeight="1">
      <c r="A20" s="72"/>
      <c r="B20" s="43"/>
      <c r="C20" s="7" t="s">
        <v>3</v>
      </c>
      <c r="D20" s="29">
        <f>D16+D17</f>
        <v>1158.799</v>
      </c>
      <c r="E20" s="29">
        <f>E16+E17</f>
        <v>615.4</v>
      </c>
      <c r="F20" s="29">
        <f>F16+F17</f>
        <v>128.9</v>
      </c>
      <c r="G20" s="29">
        <f>H20+K20</f>
        <v>4</v>
      </c>
      <c r="H20" s="29">
        <f>H16+H17</f>
        <v>2</v>
      </c>
      <c r="I20" s="29"/>
      <c r="J20" s="29"/>
      <c r="K20" s="29">
        <f>K16+K17</f>
        <v>2</v>
      </c>
      <c r="L20" s="29">
        <f>L16+L17</f>
        <v>2</v>
      </c>
      <c r="M20" s="29">
        <f>M16+M17</f>
        <v>2</v>
      </c>
      <c r="N20" s="29">
        <f>SUM(D20,G20)</f>
        <v>1162.799</v>
      </c>
    </row>
    <row r="21" spans="1:14" s="19" customFormat="1" ht="15.75">
      <c r="A21" s="71"/>
      <c r="B21" s="43"/>
      <c r="C21" s="18"/>
      <c r="D21" s="26"/>
      <c r="E21" s="26"/>
      <c r="F21" s="26"/>
      <c r="G21" s="26"/>
      <c r="H21" s="26"/>
      <c r="I21" s="26"/>
      <c r="J21" s="26"/>
      <c r="K21" s="26"/>
      <c r="L21" s="26"/>
      <c r="M21" s="26"/>
      <c r="N21" s="26"/>
    </row>
    <row r="22" spans="1:15" s="19" customFormat="1" ht="15.75">
      <c r="A22" s="72" t="s">
        <v>151</v>
      </c>
      <c r="B22" s="41"/>
      <c r="C22" s="12" t="s">
        <v>33</v>
      </c>
      <c r="D22" s="26"/>
      <c r="E22" s="26"/>
      <c r="F22" s="26"/>
      <c r="G22" s="26"/>
      <c r="H22" s="26"/>
      <c r="I22" s="26"/>
      <c r="J22" s="26"/>
      <c r="K22" s="26"/>
      <c r="L22" s="26"/>
      <c r="M22" s="26"/>
      <c r="N22" s="26"/>
      <c r="O22" s="58"/>
    </row>
    <row r="23" spans="1:15" s="19" customFormat="1" ht="15.75">
      <c r="A23" s="72" t="s">
        <v>152</v>
      </c>
      <c r="B23" s="41"/>
      <c r="C23" s="12" t="s">
        <v>33</v>
      </c>
      <c r="D23" s="26"/>
      <c r="E23" s="26"/>
      <c r="F23" s="26"/>
      <c r="G23" s="26"/>
      <c r="H23" s="26"/>
      <c r="I23" s="26"/>
      <c r="J23" s="26"/>
      <c r="K23" s="26"/>
      <c r="L23" s="26"/>
      <c r="M23" s="26"/>
      <c r="N23" s="26"/>
      <c r="O23" s="58"/>
    </row>
    <row r="24" spans="1:15" s="19" customFormat="1" ht="30" customHeight="1">
      <c r="A24" s="73" t="s">
        <v>153</v>
      </c>
      <c r="B24" s="42" t="s">
        <v>51</v>
      </c>
      <c r="C24" s="53" t="s">
        <v>154</v>
      </c>
      <c r="D24" s="26">
        <v>44.6</v>
      </c>
      <c r="E24" s="26"/>
      <c r="F24" s="26"/>
      <c r="G24" s="26"/>
      <c r="H24" s="26"/>
      <c r="I24" s="26"/>
      <c r="J24" s="26"/>
      <c r="K24" s="26"/>
      <c r="L24" s="26"/>
      <c r="M24" s="26"/>
      <c r="N24" s="26">
        <f aca="true" t="shared" si="0" ref="N24:N34">SUM(D24,G24)</f>
        <v>44.6</v>
      </c>
      <c r="O24" s="58"/>
    </row>
    <row r="25" spans="1:15" s="19" customFormat="1" ht="15.75">
      <c r="A25" s="72" t="s">
        <v>155</v>
      </c>
      <c r="B25" s="44" t="s">
        <v>34</v>
      </c>
      <c r="C25" s="32" t="s">
        <v>136</v>
      </c>
      <c r="D25" s="29">
        <f>D26+D27+D28+D29+D30</f>
        <v>19050.503999999997</v>
      </c>
      <c r="E25" s="29">
        <f aca="true" t="shared" si="1" ref="E25:L25">E26+E27+E28+E29+E30</f>
        <v>10522.9</v>
      </c>
      <c r="F25" s="29">
        <f t="shared" si="1"/>
        <v>2138.3999999999996</v>
      </c>
      <c r="G25" s="29">
        <f>G26+G27+G28+G29+G30</f>
        <v>425.4</v>
      </c>
      <c r="H25" s="29">
        <f t="shared" si="1"/>
        <v>358.4</v>
      </c>
      <c r="I25" s="29">
        <f t="shared" si="1"/>
        <v>125</v>
      </c>
      <c r="J25" s="29">
        <f t="shared" si="1"/>
        <v>0</v>
      </c>
      <c r="K25" s="29">
        <f t="shared" si="1"/>
        <v>67</v>
      </c>
      <c r="L25" s="29">
        <f t="shared" si="1"/>
        <v>67</v>
      </c>
      <c r="M25" s="29">
        <f>M26+M27+M28</f>
        <v>14</v>
      </c>
      <c r="N25" s="29">
        <f>SUM(D25,G25)</f>
        <v>19475.904</v>
      </c>
      <c r="O25" s="58"/>
    </row>
    <row r="26" spans="1:15" s="19" customFormat="1" ht="17.25" customHeight="1">
      <c r="A26" s="72" t="s">
        <v>156</v>
      </c>
      <c r="B26" s="45" t="s">
        <v>35</v>
      </c>
      <c r="C26" s="74" t="s">
        <v>157</v>
      </c>
      <c r="D26" s="26">
        <f>12818.5-40+10+116.657-58.782</f>
        <v>12846.375</v>
      </c>
      <c r="E26" s="26">
        <f>6713.8-23.127</f>
        <v>6690.673</v>
      </c>
      <c r="F26" s="26">
        <f>1549.1+10</f>
        <v>1559.1</v>
      </c>
      <c r="G26" s="26">
        <f>H26+K26</f>
        <v>417</v>
      </c>
      <c r="H26" s="26">
        <f>350</f>
        <v>350</v>
      </c>
      <c r="I26" s="26">
        <v>125</v>
      </c>
      <c r="J26" s="26"/>
      <c r="K26" s="21">
        <v>67</v>
      </c>
      <c r="L26" s="21">
        <v>67</v>
      </c>
      <c r="M26" s="21">
        <v>14</v>
      </c>
      <c r="N26" s="26">
        <f>SUM(D26,G26)</f>
        <v>13263.375</v>
      </c>
      <c r="O26" s="58"/>
    </row>
    <row r="27" spans="1:15" s="19" customFormat="1" ht="19.5" customHeight="1">
      <c r="A27" s="72" t="s">
        <v>158</v>
      </c>
      <c r="B27" s="45" t="s">
        <v>123</v>
      </c>
      <c r="C27" s="33" t="s">
        <v>159</v>
      </c>
      <c r="D27" s="26">
        <f>5617.8-36+10-10+11.247</f>
        <v>5593.0470000000005</v>
      </c>
      <c r="E27" s="26">
        <v>3528</v>
      </c>
      <c r="F27" s="26">
        <f>589.3-10</f>
        <v>579.3</v>
      </c>
      <c r="G27" s="26">
        <v>8.4</v>
      </c>
      <c r="H27" s="26">
        <v>8.4</v>
      </c>
      <c r="I27" s="26"/>
      <c r="J27" s="26"/>
      <c r="K27" s="21"/>
      <c r="L27" s="21"/>
      <c r="M27" s="21"/>
      <c r="N27" s="26">
        <f t="shared" si="0"/>
        <v>5601.447</v>
      </c>
      <c r="O27" s="58"/>
    </row>
    <row r="28" spans="1:15" s="19" customFormat="1" ht="31.5" customHeight="1">
      <c r="A28" s="73" t="s">
        <v>160</v>
      </c>
      <c r="B28" s="60" t="s">
        <v>124</v>
      </c>
      <c r="C28" s="53" t="s">
        <v>168</v>
      </c>
      <c r="D28" s="26">
        <f>476.3+58.782</f>
        <v>535.082</v>
      </c>
      <c r="E28" s="26">
        <f>261.1+43.127</f>
        <v>304.22700000000003</v>
      </c>
      <c r="F28" s="26">
        <f>10-10</f>
        <v>0</v>
      </c>
      <c r="G28" s="26"/>
      <c r="H28" s="26"/>
      <c r="I28" s="26"/>
      <c r="J28" s="26"/>
      <c r="K28" s="21"/>
      <c r="L28" s="21"/>
      <c r="M28" s="21"/>
      <c r="N28" s="26">
        <f t="shared" si="0"/>
        <v>535.082</v>
      </c>
      <c r="O28" s="58"/>
    </row>
    <row r="29" spans="1:15" s="19" customFormat="1" ht="19.5" customHeight="1">
      <c r="A29" s="72" t="s">
        <v>161</v>
      </c>
      <c r="B29" s="45" t="s">
        <v>125</v>
      </c>
      <c r="C29" s="33" t="s">
        <v>164</v>
      </c>
      <c r="D29" s="26">
        <v>36</v>
      </c>
      <c r="E29" s="26"/>
      <c r="F29" s="26"/>
      <c r="G29" s="26"/>
      <c r="H29" s="26"/>
      <c r="I29" s="26"/>
      <c r="J29" s="26"/>
      <c r="K29" s="21"/>
      <c r="L29" s="21"/>
      <c r="M29" s="21"/>
      <c r="N29" s="26">
        <f t="shared" si="0"/>
        <v>36</v>
      </c>
      <c r="O29" s="58"/>
    </row>
    <row r="30" spans="1:15" s="19" customFormat="1" ht="35.25" customHeight="1">
      <c r="A30" s="73" t="s">
        <v>162</v>
      </c>
      <c r="B30" s="60" t="s">
        <v>126</v>
      </c>
      <c r="C30" s="53" t="s">
        <v>163</v>
      </c>
      <c r="D30" s="26">
        <v>40</v>
      </c>
      <c r="E30" s="26"/>
      <c r="F30" s="26"/>
      <c r="G30" s="26"/>
      <c r="H30" s="26"/>
      <c r="I30" s="26"/>
      <c r="J30" s="26"/>
      <c r="K30" s="21"/>
      <c r="L30" s="21"/>
      <c r="M30" s="21"/>
      <c r="N30" s="26">
        <f t="shared" si="0"/>
        <v>40</v>
      </c>
      <c r="O30" s="58"/>
    </row>
    <row r="31" spans="1:15" s="19" customFormat="1" ht="15.75">
      <c r="A31" s="73" t="s">
        <v>165</v>
      </c>
      <c r="B31" s="75" t="s">
        <v>29</v>
      </c>
      <c r="C31" s="76" t="s">
        <v>8</v>
      </c>
      <c r="D31" s="29">
        <f>D32+D35+D37+D34</f>
        <v>706.35</v>
      </c>
      <c r="E31" s="29">
        <f>E32+E35+E37</f>
        <v>459.786</v>
      </c>
      <c r="F31" s="29">
        <f>F32+F35+F37</f>
        <v>8.767</v>
      </c>
      <c r="G31" s="26">
        <f>H31+K31</f>
        <v>46.61</v>
      </c>
      <c r="H31" s="29">
        <f aca="true" t="shared" si="2" ref="H31:M31">H32+H35+H37</f>
        <v>0</v>
      </c>
      <c r="I31" s="29">
        <f t="shared" si="2"/>
        <v>0</v>
      </c>
      <c r="J31" s="29">
        <f t="shared" si="2"/>
        <v>0</v>
      </c>
      <c r="K31" s="29">
        <f t="shared" si="2"/>
        <v>46.61</v>
      </c>
      <c r="L31" s="29">
        <f t="shared" si="2"/>
        <v>46.61</v>
      </c>
      <c r="M31" s="29">
        <f t="shared" si="2"/>
        <v>46.61</v>
      </c>
      <c r="N31" s="29">
        <f t="shared" si="0"/>
        <v>752.96</v>
      </c>
      <c r="O31" s="58"/>
    </row>
    <row r="32" spans="1:15" s="19" customFormat="1" ht="15.75">
      <c r="A32" s="73" t="s">
        <v>166</v>
      </c>
      <c r="B32" s="60" t="s">
        <v>36</v>
      </c>
      <c r="C32" s="53" t="s">
        <v>167</v>
      </c>
      <c r="D32" s="26">
        <f>108.6+538.6+42.861</f>
        <v>690.061</v>
      </c>
      <c r="E32" s="26">
        <f>76.7+383.086</f>
        <v>459.786</v>
      </c>
      <c r="F32" s="26">
        <f>1.629+7.138</f>
        <v>8.767</v>
      </c>
      <c r="G32" s="26">
        <f>H32+K32</f>
        <v>46.61</v>
      </c>
      <c r="H32" s="26"/>
      <c r="I32" s="26"/>
      <c r="J32" s="26"/>
      <c r="K32" s="21">
        <v>46.61</v>
      </c>
      <c r="L32" s="21">
        <v>46.61</v>
      </c>
      <c r="M32" s="21">
        <v>46.61</v>
      </c>
      <c r="N32" s="26">
        <f t="shared" si="0"/>
        <v>736.671</v>
      </c>
      <c r="O32" s="58"/>
    </row>
    <row r="33" spans="1:15" s="19" customFormat="1" ht="15.75">
      <c r="A33" s="72"/>
      <c r="B33" s="45"/>
      <c r="C33" s="33" t="s">
        <v>37</v>
      </c>
      <c r="D33" s="26"/>
      <c r="E33" s="26"/>
      <c r="F33" s="26"/>
      <c r="G33" s="26"/>
      <c r="H33" s="26"/>
      <c r="I33" s="26"/>
      <c r="J33" s="26"/>
      <c r="K33" s="26"/>
      <c r="L33" s="26"/>
      <c r="M33" s="26"/>
      <c r="N33" s="26"/>
      <c r="O33" s="58"/>
    </row>
    <row r="34" spans="1:15" s="19" customFormat="1" ht="31.5">
      <c r="A34" s="72" t="s">
        <v>169</v>
      </c>
      <c r="B34" s="60" t="s">
        <v>115</v>
      </c>
      <c r="C34" s="59" t="s">
        <v>116</v>
      </c>
      <c r="D34" s="26">
        <f>2+0.189</f>
        <v>2.189</v>
      </c>
      <c r="E34" s="26"/>
      <c r="F34" s="26"/>
      <c r="G34" s="26"/>
      <c r="H34" s="26"/>
      <c r="I34" s="26"/>
      <c r="J34" s="26"/>
      <c r="K34" s="26"/>
      <c r="L34" s="26"/>
      <c r="M34" s="26"/>
      <c r="N34" s="26">
        <f t="shared" si="0"/>
        <v>2.189</v>
      </c>
      <c r="O34" s="58"/>
    </row>
    <row r="35" spans="1:15" s="19" customFormat="1" ht="15.75">
      <c r="A35" s="72" t="s">
        <v>171</v>
      </c>
      <c r="B35" s="45" t="s">
        <v>38</v>
      </c>
      <c r="C35" s="33" t="s">
        <v>170</v>
      </c>
      <c r="D35" s="26">
        <v>6</v>
      </c>
      <c r="E35" s="26"/>
      <c r="F35" s="26"/>
      <c r="G35" s="26"/>
      <c r="H35" s="26"/>
      <c r="I35" s="26"/>
      <c r="J35" s="26"/>
      <c r="K35" s="26"/>
      <c r="L35" s="26"/>
      <c r="M35" s="26"/>
      <c r="N35" s="26">
        <f>SUM(D35,G35)</f>
        <v>6</v>
      </c>
      <c r="O35" s="58"/>
    </row>
    <row r="36" spans="1:15" s="19" customFormat="1" ht="15.75">
      <c r="A36" s="72"/>
      <c r="B36" s="45"/>
      <c r="C36" s="33"/>
      <c r="D36" s="26"/>
      <c r="E36" s="26"/>
      <c r="F36" s="26"/>
      <c r="G36" s="26"/>
      <c r="H36" s="26"/>
      <c r="I36" s="26"/>
      <c r="J36" s="26"/>
      <c r="K36" s="26"/>
      <c r="L36" s="26"/>
      <c r="M36" s="26"/>
      <c r="N36" s="26"/>
      <c r="O36" s="58"/>
    </row>
    <row r="37" spans="1:15" s="19" customFormat="1" ht="20.25" customHeight="1">
      <c r="A37" s="72" t="s">
        <v>172</v>
      </c>
      <c r="B37" s="45" t="s">
        <v>39</v>
      </c>
      <c r="C37" s="33" t="s">
        <v>173</v>
      </c>
      <c r="D37" s="26">
        <f>5+2.9+0.2</f>
        <v>8.1</v>
      </c>
      <c r="E37" s="26"/>
      <c r="F37" s="26"/>
      <c r="G37" s="26"/>
      <c r="H37" s="26"/>
      <c r="I37" s="26"/>
      <c r="J37" s="26"/>
      <c r="K37" s="26"/>
      <c r="L37" s="26"/>
      <c r="M37" s="26"/>
      <c r="N37" s="26">
        <f>SUM(D37,G37)</f>
        <v>8.1</v>
      </c>
      <c r="O37" s="58"/>
    </row>
    <row r="38" spans="1:15" s="19" customFormat="1" ht="15.75">
      <c r="A38" s="71"/>
      <c r="B38" s="45"/>
      <c r="C38" s="33" t="s">
        <v>174</v>
      </c>
      <c r="D38" s="26"/>
      <c r="E38" s="26"/>
      <c r="F38" s="26"/>
      <c r="G38" s="26"/>
      <c r="H38" s="26"/>
      <c r="I38" s="26"/>
      <c r="J38" s="26"/>
      <c r="K38" s="26"/>
      <c r="L38" s="26"/>
      <c r="M38" s="26"/>
      <c r="N38" s="26"/>
      <c r="O38" s="58"/>
    </row>
    <row r="39" spans="1:15" s="19" customFormat="1" ht="15.75">
      <c r="A39" s="71"/>
      <c r="B39" s="44" t="s">
        <v>40</v>
      </c>
      <c r="C39" s="34" t="s">
        <v>41</v>
      </c>
      <c r="D39" s="29">
        <f>D40+D43+D42</f>
        <v>133.4</v>
      </c>
      <c r="E39" s="29"/>
      <c r="F39" s="29"/>
      <c r="G39" s="29"/>
      <c r="H39" s="29"/>
      <c r="I39" s="29"/>
      <c r="J39" s="29"/>
      <c r="K39" s="29"/>
      <c r="L39" s="29"/>
      <c r="M39" s="29"/>
      <c r="N39" s="29">
        <f>SUM(D39,G39)</f>
        <v>133.4</v>
      </c>
      <c r="O39" s="58"/>
    </row>
    <row r="40" spans="1:15" s="19" customFormat="1" ht="18.75" customHeight="1">
      <c r="A40" s="72" t="s">
        <v>175</v>
      </c>
      <c r="B40" s="45" t="s">
        <v>109</v>
      </c>
      <c r="C40" s="33" t="s">
        <v>177</v>
      </c>
      <c r="D40" s="26">
        <v>11</v>
      </c>
      <c r="E40" s="26"/>
      <c r="F40" s="26"/>
      <c r="G40" s="26"/>
      <c r="H40" s="26"/>
      <c r="I40" s="26"/>
      <c r="J40" s="26"/>
      <c r="K40" s="26"/>
      <c r="L40" s="26"/>
      <c r="M40" s="26"/>
      <c r="N40" s="26">
        <f>SUM(D40,G40)</f>
        <v>11</v>
      </c>
      <c r="O40" s="58"/>
    </row>
    <row r="41" spans="1:15" s="19" customFormat="1" ht="15.75">
      <c r="A41" s="72"/>
      <c r="B41" s="45"/>
      <c r="C41" s="33" t="s">
        <v>176</v>
      </c>
      <c r="D41" s="26"/>
      <c r="E41" s="26"/>
      <c r="F41" s="26"/>
      <c r="G41" s="26"/>
      <c r="H41" s="26"/>
      <c r="I41" s="26"/>
      <c r="J41" s="26"/>
      <c r="K41" s="26"/>
      <c r="L41" s="26"/>
      <c r="M41" s="26"/>
      <c r="N41" s="26"/>
      <c r="O41" s="58"/>
    </row>
    <row r="42" spans="1:15" s="19" customFormat="1" ht="49.5" customHeight="1">
      <c r="A42" s="79" t="s">
        <v>178</v>
      </c>
      <c r="B42" s="78" t="s">
        <v>127</v>
      </c>
      <c r="C42" s="33" t="s">
        <v>179</v>
      </c>
      <c r="D42" s="26">
        <v>20</v>
      </c>
      <c r="E42" s="26"/>
      <c r="F42" s="26"/>
      <c r="G42" s="26"/>
      <c r="H42" s="26"/>
      <c r="I42" s="26"/>
      <c r="J42" s="26"/>
      <c r="K42" s="26"/>
      <c r="L42" s="26"/>
      <c r="M42" s="26"/>
      <c r="N42" s="26">
        <f>SUM(D42,G42)</f>
        <v>20</v>
      </c>
      <c r="O42" s="58"/>
    </row>
    <row r="43" spans="1:15" s="19" customFormat="1" ht="31.5">
      <c r="A43" s="73" t="s">
        <v>180</v>
      </c>
      <c r="B43" s="47" t="s">
        <v>16</v>
      </c>
      <c r="C43" s="33" t="s">
        <v>181</v>
      </c>
      <c r="D43" s="26">
        <v>102.4</v>
      </c>
      <c r="E43" s="26"/>
      <c r="F43" s="26"/>
      <c r="G43" s="26"/>
      <c r="H43" s="26"/>
      <c r="I43" s="26"/>
      <c r="J43" s="26"/>
      <c r="K43" s="26"/>
      <c r="L43" s="26"/>
      <c r="M43" s="26"/>
      <c r="N43" s="26">
        <f>SUM(D43,G43)</f>
        <v>102.4</v>
      </c>
      <c r="O43" s="58"/>
    </row>
    <row r="44" spans="1:15" s="19" customFormat="1" ht="6" customHeight="1">
      <c r="A44" s="71"/>
      <c r="B44" s="47"/>
      <c r="C44" s="33"/>
      <c r="D44" s="26"/>
      <c r="E44" s="26"/>
      <c r="F44" s="26"/>
      <c r="G44" s="26"/>
      <c r="H44" s="26"/>
      <c r="I44" s="26"/>
      <c r="J44" s="26"/>
      <c r="K44" s="26"/>
      <c r="L44" s="26"/>
      <c r="M44" s="26"/>
      <c r="N44" s="26"/>
      <c r="O44" s="58"/>
    </row>
    <row r="45" spans="1:15" s="19" customFormat="1" ht="22.5" customHeight="1">
      <c r="A45" s="73" t="s">
        <v>182</v>
      </c>
      <c r="B45" s="47" t="s">
        <v>121</v>
      </c>
      <c r="C45" s="38" t="s">
        <v>183</v>
      </c>
      <c r="D45" s="26"/>
      <c r="E45" s="26"/>
      <c r="F45" s="26"/>
      <c r="G45" s="26">
        <f>H45+K45</f>
        <v>500.86199999999997</v>
      </c>
      <c r="H45" s="26">
        <f>127+39.999</f>
        <v>166.999</v>
      </c>
      <c r="I45" s="26"/>
      <c r="J45" s="26"/>
      <c r="K45" s="26">
        <f>269.9+63.963</f>
        <v>333.863</v>
      </c>
      <c r="L45" s="26"/>
      <c r="M45" s="26"/>
      <c r="N45" s="26">
        <f>SUM(D45,G45)</f>
        <v>500.86199999999997</v>
      </c>
      <c r="O45" s="58"/>
    </row>
    <row r="46" spans="1:15" s="19" customFormat="1" ht="20.25" customHeight="1">
      <c r="A46" s="73" t="s">
        <v>184</v>
      </c>
      <c r="B46" s="46" t="s">
        <v>42</v>
      </c>
      <c r="C46" s="35" t="s">
        <v>43</v>
      </c>
      <c r="D46" s="26">
        <f>25.759+2.147</f>
        <v>27.906</v>
      </c>
      <c r="E46" s="26"/>
      <c r="F46" s="26"/>
      <c r="G46" s="26"/>
      <c r="H46" s="26"/>
      <c r="I46" s="26"/>
      <c r="J46" s="26"/>
      <c r="K46" s="26"/>
      <c r="L46" s="26"/>
      <c r="M46" s="26"/>
      <c r="N46" s="61">
        <f>SUM(D46,G46)</f>
        <v>27.906</v>
      </c>
      <c r="O46" s="58"/>
    </row>
    <row r="47" spans="1:15" s="19" customFormat="1" ht="15.75">
      <c r="A47" s="73"/>
      <c r="B47" s="46"/>
      <c r="C47" s="35" t="s">
        <v>44</v>
      </c>
      <c r="D47" s="29"/>
      <c r="E47" s="26"/>
      <c r="F47" s="26"/>
      <c r="G47" s="26"/>
      <c r="H47" s="26"/>
      <c r="I47" s="26"/>
      <c r="J47" s="26"/>
      <c r="K47" s="26"/>
      <c r="L47" s="26"/>
      <c r="M47" s="26"/>
      <c r="N47" s="26"/>
      <c r="O47" s="58"/>
    </row>
    <row r="48" spans="1:15" s="19" customFormat="1" ht="33" customHeight="1">
      <c r="A48" s="73" t="s">
        <v>185</v>
      </c>
      <c r="B48" s="47" t="s">
        <v>20</v>
      </c>
      <c r="C48" s="36" t="s">
        <v>84</v>
      </c>
      <c r="D48" s="26">
        <v>152</v>
      </c>
      <c r="E48" s="52"/>
      <c r="F48" s="26"/>
      <c r="G48" s="26"/>
      <c r="H48" s="26"/>
      <c r="I48" s="26"/>
      <c r="J48" s="26"/>
      <c r="K48" s="26"/>
      <c r="L48" s="26"/>
      <c r="M48" s="26"/>
      <c r="N48" s="26">
        <f>SUM(D48,G48)</f>
        <v>152</v>
      </c>
      <c r="O48" s="58"/>
    </row>
    <row r="49" spans="1:15" ht="15.75">
      <c r="A49" s="73"/>
      <c r="B49" s="43"/>
      <c r="C49" s="12" t="s">
        <v>9</v>
      </c>
      <c r="D49" s="29">
        <f>D25+D31+D39+D46+D48+D24</f>
        <v>20114.759999999995</v>
      </c>
      <c r="E49" s="29">
        <f>E25+E31+E39+E46+E48</f>
        <v>10982.686</v>
      </c>
      <c r="F49" s="29">
        <f>F25+F31+F39+F46+F48</f>
        <v>2147.1669999999995</v>
      </c>
      <c r="G49" s="29">
        <f>G25+G31+G39+G46+G48+G45</f>
        <v>972.872</v>
      </c>
      <c r="H49" s="29">
        <f>H25+H31+H39+H46+H48+H45</f>
        <v>525.399</v>
      </c>
      <c r="I49" s="29">
        <f>I25+I31+I39+I46+I48</f>
        <v>125</v>
      </c>
      <c r="J49" s="29">
        <f>J25+J31+J39+J46+J48</f>
        <v>0</v>
      </c>
      <c r="K49" s="29">
        <f>K25+K31+K39+K46+K48+K45</f>
        <v>447.473</v>
      </c>
      <c r="L49" s="29">
        <f>L25+L31+L39+L46+L48+L45</f>
        <v>113.61</v>
      </c>
      <c r="M49" s="29">
        <f>M25+M31+M39+M46+M48+M45</f>
        <v>60.61</v>
      </c>
      <c r="N49" s="29">
        <f>D49+K54</f>
        <v>20114.759999999995</v>
      </c>
      <c r="O49" s="23"/>
    </row>
    <row r="50" spans="1:15" ht="15.75">
      <c r="A50" s="73" t="s">
        <v>298</v>
      </c>
      <c r="B50" s="42"/>
      <c r="C50" s="20" t="s">
        <v>137</v>
      </c>
      <c r="D50" s="26"/>
      <c r="E50" s="26"/>
      <c r="F50" s="26"/>
      <c r="G50" s="26"/>
      <c r="H50" s="26"/>
      <c r="I50" s="26"/>
      <c r="J50" s="26"/>
      <c r="K50" s="26"/>
      <c r="L50" s="26"/>
      <c r="M50" s="26"/>
      <c r="N50" s="26"/>
      <c r="O50" s="23"/>
    </row>
    <row r="51" spans="1:15" ht="15.75">
      <c r="A51" s="73" t="s">
        <v>299</v>
      </c>
      <c r="B51" s="42"/>
      <c r="C51" s="20" t="s">
        <v>137</v>
      </c>
      <c r="D51" s="26"/>
      <c r="E51" s="26"/>
      <c r="F51" s="26"/>
      <c r="G51" s="26"/>
      <c r="H51" s="26"/>
      <c r="I51" s="26"/>
      <c r="J51" s="26"/>
      <c r="K51" s="26"/>
      <c r="L51" s="26"/>
      <c r="M51" s="26"/>
      <c r="N51" s="26"/>
      <c r="O51" s="23"/>
    </row>
    <row r="52" spans="1:15" ht="15.75">
      <c r="A52" s="73"/>
      <c r="B52" s="48" t="s">
        <v>45</v>
      </c>
      <c r="C52" s="7" t="s">
        <v>10</v>
      </c>
      <c r="D52" s="29">
        <f>D53+D54+D55+D56+D57+D58+D60+D59</f>
        <v>45893.545000000006</v>
      </c>
      <c r="E52" s="29">
        <f aca="true" t="shared" si="3" ref="E52:M52">E53+E54+E55+E56+E57+E58+E60+E59</f>
        <v>27010.388</v>
      </c>
      <c r="F52" s="29">
        <f t="shared" si="3"/>
        <v>5679</v>
      </c>
      <c r="G52" s="29">
        <f t="shared" si="3"/>
        <v>255.09499999999997</v>
      </c>
      <c r="H52" s="29">
        <f t="shared" si="3"/>
        <v>20.2</v>
      </c>
      <c r="I52" s="29">
        <f t="shared" si="3"/>
        <v>0</v>
      </c>
      <c r="J52" s="29">
        <f t="shared" si="3"/>
        <v>0</v>
      </c>
      <c r="K52" s="29">
        <f t="shared" si="3"/>
        <v>234.89499999999998</v>
      </c>
      <c r="L52" s="29">
        <f t="shared" si="3"/>
        <v>234.89499999999998</v>
      </c>
      <c r="M52" s="29">
        <f t="shared" si="3"/>
        <v>45.295</v>
      </c>
      <c r="N52" s="29">
        <f>SUM(D52,G52)</f>
        <v>46148.64000000001</v>
      </c>
      <c r="O52" s="23"/>
    </row>
    <row r="53" spans="1:15" ht="63">
      <c r="A53" s="73" t="s">
        <v>186</v>
      </c>
      <c r="B53" s="60" t="s">
        <v>46</v>
      </c>
      <c r="C53" s="53" t="s">
        <v>187</v>
      </c>
      <c r="D53" s="26">
        <f>40385.052+232.306+1+155.395+3</f>
        <v>40776.753</v>
      </c>
      <c r="E53" s="26">
        <f>24198.788+114.59</f>
        <v>24313.378</v>
      </c>
      <c r="F53" s="26">
        <v>5247.5</v>
      </c>
      <c r="G53" s="26">
        <f>H53+K53</f>
        <v>240.09499999999997</v>
      </c>
      <c r="H53" s="26">
        <v>5.2</v>
      </c>
      <c r="I53" s="26"/>
      <c r="J53" s="26"/>
      <c r="K53" s="26">
        <f>24.6+210.295</f>
        <v>234.89499999999998</v>
      </c>
      <c r="L53" s="26">
        <f>24.6+210.295</f>
        <v>234.89499999999998</v>
      </c>
      <c r="M53" s="26">
        <v>45.295</v>
      </c>
      <c r="N53" s="26">
        <f aca="true" t="shared" si="4" ref="N53:N62">SUM(D53,G53)</f>
        <v>41016.848</v>
      </c>
      <c r="O53" s="23"/>
    </row>
    <row r="54" spans="1:15" ht="33.75" customHeight="1">
      <c r="A54" s="73" t="s">
        <v>188</v>
      </c>
      <c r="B54" s="47" t="s">
        <v>47</v>
      </c>
      <c r="C54" s="36" t="s">
        <v>189</v>
      </c>
      <c r="D54" s="26">
        <f>1928.675+11.719-176.6+2+21</f>
        <v>1786.794</v>
      </c>
      <c r="E54" s="26">
        <f>1174.7-130.15</f>
        <v>1044.55</v>
      </c>
      <c r="F54" s="26">
        <v>205.7</v>
      </c>
      <c r="G54" s="26">
        <f>H54+K54</f>
        <v>15</v>
      </c>
      <c r="H54" s="26">
        <v>15</v>
      </c>
      <c r="I54" s="26"/>
      <c r="J54" s="26"/>
      <c r="K54" s="26"/>
      <c r="L54" s="26"/>
      <c r="M54" s="26"/>
      <c r="N54" s="26">
        <f t="shared" si="4"/>
        <v>1801.794</v>
      </c>
      <c r="O54" s="23"/>
    </row>
    <row r="55" spans="1:15" ht="35.25" customHeight="1">
      <c r="A55" s="73" t="s">
        <v>190</v>
      </c>
      <c r="B55" s="60" t="s">
        <v>48</v>
      </c>
      <c r="C55" s="81" t="s">
        <v>191</v>
      </c>
      <c r="D55" s="26">
        <f>541.537+9.37</f>
        <v>550.907</v>
      </c>
      <c r="E55" s="26">
        <v>366.1</v>
      </c>
      <c r="F55" s="26">
        <v>35.1</v>
      </c>
      <c r="G55" s="26"/>
      <c r="H55" s="26"/>
      <c r="I55" s="26"/>
      <c r="J55" s="26"/>
      <c r="K55" s="26"/>
      <c r="L55" s="26"/>
      <c r="M55" s="26"/>
      <c r="N55" s="26">
        <f t="shared" si="4"/>
        <v>550.907</v>
      </c>
      <c r="O55" s="23"/>
    </row>
    <row r="56" spans="1:15" ht="15.75">
      <c r="A56" s="73" t="s">
        <v>192</v>
      </c>
      <c r="B56" s="47" t="s">
        <v>49</v>
      </c>
      <c r="C56" s="33" t="s">
        <v>193</v>
      </c>
      <c r="D56" s="26">
        <f>619.245+5.388</f>
        <v>624.633</v>
      </c>
      <c r="E56" s="26">
        <v>409</v>
      </c>
      <c r="F56" s="26">
        <v>52</v>
      </c>
      <c r="G56" s="26"/>
      <c r="H56" s="26"/>
      <c r="I56" s="26"/>
      <c r="J56" s="26"/>
      <c r="K56" s="26"/>
      <c r="L56" s="26"/>
      <c r="M56" s="26"/>
      <c r="N56" s="26">
        <f t="shared" si="4"/>
        <v>624.633</v>
      </c>
      <c r="O56" s="23"/>
    </row>
    <row r="57" spans="1:15" ht="33" customHeight="1">
      <c r="A57" s="73" t="s">
        <v>194</v>
      </c>
      <c r="B57" s="60" t="s">
        <v>50</v>
      </c>
      <c r="C57" s="33" t="s">
        <v>195</v>
      </c>
      <c r="D57" s="26">
        <f>463.798+6.725+21.205</f>
        <v>491.728</v>
      </c>
      <c r="E57" s="26">
        <f>304.1+15.56</f>
        <v>319.66</v>
      </c>
      <c r="F57" s="26"/>
      <c r="G57" s="26"/>
      <c r="H57" s="26"/>
      <c r="I57" s="26"/>
      <c r="J57" s="26"/>
      <c r="K57" s="26"/>
      <c r="L57" s="26"/>
      <c r="M57" s="26"/>
      <c r="N57" s="26">
        <f t="shared" si="4"/>
        <v>491.728</v>
      </c>
      <c r="O57" s="23"/>
    </row>
    <row r="58" spans="1:15" ht="15.75">
      <c r="A58" s="73" t="s">
        <v>196</v>
      </c>
      <c r="B58" s="60" t="s">
        <v>51</v>
      </c>
      <c r="C58" s="37" t="s">
        <v>297</v>
      </c>
      <c r="D58" s="26">
        <f>640.2+73.549</f>
        <v>713.749</v>
      </c>
      <c r="E58" s="26"/>
      <c r="F58" s="26"/>
      <c r="G58" s="26"/>
      <c r="H58" s="26"/>
      <c r="I58" s="26"/>
      <c r="J58" s="26"/>
      <c r="K58" s="26"/>
      <c r="L58" s="26"/>
      <c r="M58" s="26"/>
      <c r="N58" s="26">
        <f t="shared" si="4"/>
        <v>713.749</v>
      </c>
      <c r="O58" s="23"/>
    </row>
    <row r="59" spans="1:15" ht="15.75">
      <c r="A59" s="73" t="s">
        <v>197</v>
      </c>
      <c r="B59" s="60" t="s">
        <v>119</v>
      </c>
      <c r="C59" s="37" t="s">
        <v>198</v>
      </c>
      <c r="D59" s="26">
        <f>918.464+1.517</f>
        <v>919.9810000000001</v>
      </c>
      <c r="E59" s="26">
        <v>557.7</v>
      </c>
      <c r="F59" s="26">
        <v>138.7</v>
      </c>
      <c r="G59" s="26"/>
      <c r="H59" s="26"/>
      <c r="I59" s="26"/>
      <c r="J59" s="26"/>
      <c r="K59" s="26"/>
      <c r="L59" s="26"/>
      <c r="M59" s="26"/>
      <c r="N59" s="26">
        <f t="shared" si="4"/>
        <v>919.9810000000001</v>
      </c>
      <c r="O59" s="23"/>
    </row>
    <row r="60" spans="1:15" ht="36" customHeight="1">
      <c r="A60" s="73" t="s">
        <v>199</v>
      </c>
      <c r="B60" s="60" t="s">
        <v>52</v>
      </c>
      <c r="C60" s="53" t="s">
        <v>200</v>
      </c>
      <c r="D60" s="26">
        <v>29</v>
      </c>
      <c r="E60" s="26"/>
      <c r="F60" s="26"/>
      <c r="G60" s="26"/>
      <c r="H60" s="26"/>
      <c r="I60" s="26"/>
      <c r="J60" s="26"/>
      <c r="K60" s="26"/>
      <c r="L60" s="26"/>
      <c r="M60" s="26"/>
      <c r="N60" s="26">
        <f t="shared" si="4"/>
        <v>29</v>
      </c>
      <c r="O60" s="23"/>
    </row>
    <row r="61" spans="1:15" ht="32.25" customHeight="1">
      <c r="A61" s="73" t="s">
        <v>201</v>
      </c>
      <c r="B61" s="60" t="s">
        <v>15</v>
      </c>
      <c r="C61" s="33" t="s">
        <v>202</v>
      </c>
      <c r="D61" s="26">
        <f>941.6+3.624</f>
        <v>945.224</v>
      </c>
      <c r="E61" s="26">
        <v>599.1</v>
      </c>
      <c r="F61" s="26">
        <v>106.6</v>
      </c>
      <c r="G61" s="26"/>
      <c r="H61" s="26"/>
      <c r="I61" s="26"/>
      <c r="J61" s="26"/>
      <c r="K61" s="26"/>
      <c r="L61" s="26"/>
      <c r="M61" s="26"/>
      <c r="N61" s="26">
        <f t="shared" si="4"/>
        <v>945.224</v>
      </c>
      <c r="O61" s="23"/>
    </row>
    <row r="62" spans="1:15" ht="19.5" customHeight="1">
      <c r="A62" s="73" t="s">
        <v>203</v>
      </c>
      <c r="B62" s="82">
        <v>150101</v>
      </c>
      <c r="C62" s="6" t="s">
        <v>204</v>
      </c>
      <c r="E62" s="26"/>
      <c r="F62" s="26"/>
      <c r="G62" s="26">
        <f>H62+K62</f>
        <v>144</v>
      </c>
      <c r="H62" s="26"/>
      <c r="I62" s="26"/>
      <c r="J62" s="26"/>
      <c r="K62" s="26">
        <f>80+64</f>
        <v>144</v>
      </c>
      <c r="L62" s="26">
        <f>80+64</f>
        <v>144</v>
      </c>
      <c r="M62" s="26">
        <f>80+55.39</f>
        <v>135.39</v>
      </c>
      <c r="N62" s="26">
        <f t="shared" si="4"/>
        <v>144</v>
      </c>
      <c r="O62" s="23"/>
    </row>
    <row r="63" spans="1:15" ht="21" customHeight="1">
      <c r="A63" s="73"/>
      <c r="B63" s="42"/>
      <c r="C63" s="7" t="s">
        <v>9</v>
      </c>
      <c r="D63" s="29">
        <f>D52+D61</f>
        <v>46838.76900000001</v>
      </c>
      <c r="E63" s="29">
        <f>E52+E61</f>
        <v>27609.487999999998</v>
      </c>
      <c r="F63" s="29">
        <f>F52+F61</f>
        <v>5785.6</v>
      </c>
      <c r="G63" s="29">
        <f>H63+K63</f>
        <v>399.09499999999997</v>
      </c>
      <c r="H63" s="29">
        <f>H52+H61</f>
        <v>20.2</v>
      </c>
      <c r="I63" s="21"/>
      <c r="J63" s="21"/>
      <c r="K63" s="29">
        <f>K52+K61+K62</f>
        <v>378.895</v>
      </c>
      <c r="L63" s="29">
        <f>L52+L61+L62</f>
        <v>378.895</v>
      </c>
      <c r="M63" s="29">
        <f>M52+M61+M62</f>
        <v>180.685</v>
      </c>
      <c r="N63" s="29">
        <f>SUM(D63,G63)</f>
        <v>47237.86400000001</v>
      </c>
      <c r="O63" s="23"/>
    </row>
    <row r="64" spans="1:15" ht="35.25" customHeight="1">
      <c r="A64" s="73" t="s">
        <v>300</v>
      </c>
      <c r="B64" s="42"/>
      <c r="C64" s="16" t="s">
        <v>138</v>
      </c>
      <c r="D64" s="26"/>
      <c r="E64" s="26"/>
      <c r="F64" s="26"/>
      <c r="G64" s="26"/>
      <c r="H64" s="26"/>
      <c r="I64" s="26"/>
      <c r="J64" s="26"/>
      <c r="K64" s="26"/>
      <c r="L64" s="26"/>
      <c r="M64" s="26"/>
      <c r="N64" s="26"/>
      <c r="O64" s="23"/>
    </row>
    <row r="65" spans="1:15" ht="15.75">
      <c r="A65" s="73"/>
      <c r="B65" s="57"/>
      <c r="C65" s="7" t="s">
        <v>8</v>
      </c>
      <c r="D65" s="29">
        <f>D66+D67+D68+D69+D71+D73+D74+D75+D76+D77+D78+D79+D82+D83+D84+D85+D86+D87+D89+D90+D92+D94+D95+D99+D103+D104+D107+D105+D106+D91+D93+D80+D81+D88+D102+D100+D101</f>
        <v>56889.286</v>
      </c>
      <c r="E65" s="29">
        <f>E66+E67+E68+E69+E71+E73+E74+E75+E76+E77+E78+E79+E82+E83+E84+E85+E86+E87+E89+E90+E92+E94+E95+E99+E103+E104+E107+E105+E106+E91+E93+E80+E81+E88+E102+E100+E101</f>
        <v>2221.7000000000003</v>
      </c>
      <c r="F65" s="29">
        <f>F66+F67+F68+F69+F71+F73+F74+F75+F76+F77+F78+F79+F82+F83+F84+F85+F86+F87+F89+F90+F92+F94+F95+F99+F103+F104+F107+F105+F106+F91+F93</f>
        <v>119.8</v>
      </c>
      <c r="G65" s="29">
        <f>G66+G67+G68+G69+G71+G73+G74+G75+G76+G77+G78+G79+G82+G83+G84+G85+G86+G87+G89+G90+G92+G94+G95+G99+G103+G104+G107+G105+G106+G91</f>
        <v>160</v>
      </c>
      <c r="H65" s="29">
        <f>H66+H67+H68+H69+H71+H73+H74+H75+H76+H77+H78+H79+H82+H83+H84+H85+H86+H87+H89+H90+H92+H94+H95+H99+H103+H104+H107+H105+H106+H91</f>
        <v>160</v>
      </c>
      <c r="I65" s="29">
        <f>I66+I67+I68+I69+I71+I73+I74+I75+I76+I77+I78+I79+I82+I83+I84+I85+I86+I87+I89+I90+I92+I94+I95+I99+I103+I104+I107+I105+I106+I91</f>
        <v>12.5</v>
      </c>
      <c r="J65" s="29">
        <f>J66+J67+J68+J69+J71+J73+J74+J75+J76+J77+J78+J79+J82+J83+J84+J85+J86+J87+J89+J90+J92+J94+J95+J99+J103+J104+J107+J105+J106+J91</f>
        <v>0</v>
      </c>
      <c r="K65" s="29">
        <f>K66+K67+K68+K69+K71+K73+K74+K75+K76+K77+K78+K79+K82+K83+K84+K85+K86+K87+K89+K90+K92+K94+K95+K99+K103+K104+K107+K105+K106+K91+K101</f>
        <v>0</v>
      </c>
      <c r="L65" s="29">
        <f>L66+L67+L68+L69+L71+L73+L74+L75+L76+L77+L78+L79+L82+L83+L84+L85+L86+L87+L89+L90+L92+L94+L95+L99+L103+L104+L107+L105+L106+L91+L101</f>
        <v>0</v>
      </c>
      <c r="M65" s="29">
        <f>M66+M67+M68+M69+M71+M73+M74+M75+M76+M77+M78+M79+M82+M83+M84+M85+M86+M87+M89+M90+M92+M94+M95+M99+M103+M104+M107+M105+M106+M91+M101</f>
        <v>0</v>
      </c>
      <c r="N65" s="29">
        <f>SUM(D65,G65)</f>
        <v>57049.286</v>
      </c>
      <c r="O65" s="23"/>
    </row>
    <row r="66" spans="1:15" ht="216.75" customHeight="1">
      <c r="A66" s="73" t="s">
        <v>205</v>
      </c>
      <c r="B66" s="42" t="s">
        <v>53</v>
      </c>
      <c r="C66" s="17" t="s">
        <v>206</v>
      </c>
      <c r="D66" s="26">
        <v>2012</v>
      </c>
      <c r="E66" s="26"/>
      <c r="F66" s="26"/>
      <c r="G66" s="21"/>
      <c r="H66" s="26"/>
      <c r="I66" s="26"/>
      <c r="J66" s="26"/>
      <c r="K66" s="26"/>
      <c r="L66" s="26"/>
      <c r="M66" s="26"/>
      <c r="N66" s="26">
        <f>SUM(D66,G66)</f>
        <v>2012</v>
      </c>
      <c r="O66" s="23"/>
    </row>
    <row r="67" spans="1:15" ht="177.75" customHeight="1">
      <c r="A67" s="73" t="s">
        <v>207</v>
      </c>
      <c r="B67" s="42" t="s">
        <v>54</v>
      </c>
      <c r="C67" s="17" t="s">
        <v>210</v>
      </c>
      <c r="D67" s="26">
        <v>131.74</v>
      </c>
      <c r="E67" s="26"/>
      <c r="F67" s="26"/>
      <c r="G67" s="21"/>
      <c r="H67" s="26"/>
      <c r="I67" s="26"/>
      <c r="J67" s="26"/>
      <c r="K67" s="26"/>
      <c r="L67" s="26"/>
      <c r="M67" s="26"/>
      <c r="N67" s="26">
        <f>SUM(D67,G67)</f>
        <v>131.74</v>
      </c>
      <c r="O67" s="23"/>
    </row>
    <row r="68" spans="1:15" ht="218.25" customHeight="1">
      <c r="A68" s="73" t="s">
        <v>211</v>
      </c>
      <c r="B68" s="42" t="s">
        <v>55</v>
      </c>
      <c r="C68" s="17" t="s">
        <v>212</v>
      </c>
      <c r="D68" s="26">
        <v>36.974</v>
      </c>
      <c r="E68" s="26"/>
      <c r="F68" s="26"/>
      <c r="G68" s="50"/>
      <c r="H68" s="26"/>
      <c r="I68" s="26"/>
      <c r="J68" s="26"/>
      <c r="K68" s="26"/>
      <c r="L68" s="26"/>
      <c r="M68" s="26"/>
      <c r="N68" s="26">
        <f>SUM(D68,G68)</f>
        <v>36.974</v>
      </c>
      <c r="O68" s="23"/>
    </row>
    <row r="69" spans="1:15" ht="320.25" customHeight="1">
      <c r="A69" s="73" t="s">
        <v>209</v>
      </c>
      <c r="B69" s="42" t="s">
        <v>56</v>
      </c>
      <c r="C69" s="17" t="s">
        <v>95</v>
      </c>
      <c r="D69" s="26">
        <v>122</v>
      </c>
      <c r="E69" s="26"/>
      <c r="F69" s="26"/>
      <c r="G69" s="21"/>
      <c r="H69" s="26"/>
      <c r="I69" s="26"/>
      <c r="J69" s="26"/>
      <c r="K69" s="26"/>
      <c r="L69" s="26"/>
      <c r="M69" s="26"/>
      <c r="N69" s="26">
        <f>G69+D69</f>
        <v>122</v>
      </c>
      <c r="O69" s="23"/>
    </row>
    <row r="70" spans="1:15" ht="260.25" customHeight="1">
      <c r="A70" s="73"/>
      <c r="B70" s="42"/>
      <c r="C70" s="40" t="s">
        <v>208</v>
      </c>
      <c r="D70" s="26"/>
      <c r="E70" s="26"/>
      <c r="F70" s="26"/>
      <c r="G70" s="21"/>
      <c r="H70" s="26"/>
      <c r="I70" s="26"/>
      <c r="J70" s="26"/>
      <c r="K70" s="26"/>
      <c r="L70" s="26"/>
      <c r="M70" s="26"/>
      <c r="N70" s="26"/>
      <c r="O70" s="23"/>
    </row>
    <row r="71" spans="1:15" ht="235.5" customHeight="1">
      <c r="A71" s="73" t="s">
        <v>213</v>
      </c>
      <c r="B71" s="42" t="s">
        <v>57</v>
      </c>
      <c r="C71" s="62" t="s">
        <v>214</v>
      </c>
      <c r="D71" s="26">
        <v>1.9</v>
      </c>
      <c r="E71" s="26"/>
      <c r="F71" s="26"/>
      <c r="G71" s="21"/>
      <c r="H71" s="26"/>
      <c r="I71" s="26"/>
      <c r="J71" s="26"/>
      <c r="K71" s="26"/>
      <c r="L71" s="26"/>
      <c r="M71" s="26"/>
      <c r="N71" s="26">
        <f>SUM(D71,G71)</f>
        <v>1.9</v>
      </c>
      <c r="O71" s="23"/>
    </row>
    <row r="72" spans="1:15" ht="66" customHeight="1">
      <c r="A72" s="73"/>
      <c r="B72" s="42"/>
      <c r="C72" s="30" t="s">
        <v>215</v>
      </c>
      <c r="D72" s="26"/>
      <c r="E72" s="26"/>
      <c r="F72" s="26"/>
      <c r="G72" s="21"/>
      <c r="H72" s="26"/>
      <c r="I72" s="26"/>
      <c r="J72" s="26"/>
      <c r="K72" s="26"/>
      <c r="L72" s="26"/>
      <c r="M72" s="26"/>
      <c r="N72" s="26"/>
      <c r="O72" s="23"/>
    </row>
    <row r="73" spans="1:15" ht="84" customHeight="1">
      <c r="A73" s="73" t="s">
        <v>216</v>
      </c>
      <c r="B73" s="42" t="s">
        <v>58</v>
      </c>
      <c r="C73" s="17" t="s">
        <v>217</v>
      </c>
      <c r="D73" s="26">
        <v>49</v>
      </c>
      <c r="E73" s="26"/>
      <c r="F73" s="26"/>
      <c r="G73" s="21"/>
      <c r="H73" s="26"/>
      <c r="I73" s="26"/>
      <c r="J73" s="26"/>
      <c r="K73" s="26"/>
      <c r="L73" s="26"/>
      <c r="M73" s="26"/>
      <c r="N73" s="26">
        <f aca="true" t="shared" si="5" ref="N73:N110">SUM(D73,G73)</f>
        <v>49</v>
      </c>
      <c r="O73" s="23"/>
    </row>
    <row r="74" spans="1:15" ht="81.75" customHeight="1">
      <c r="A74" s="73" t="s">
        <v>218</v>
      </c>
      <c r="B74" s="42" t="s">
        <v>59</v>
      </c>
      <c r="C74" s="17" t="s">
        <v>219</v>
      </c>
      <c r="D74" s="26">
        <v>2.375</v>
      </c>
      <c r="E74" s="26"/>
      <c r="F74" s="26"/>
      <c r="G74" s="21"/>
      <c r="H74" s="26"/>
      <c r="I74" s="26"/>
      <c r="J74" s="26"/>
      <c r="K74" s="26"/>
      <c r="L74" s="26"/>
      <c r="M74" s="26"/>
      <c r="N74" s="26">
        <f t="shared" si="5"/>
        <v>2.375</v>
      </c>
      <c r="O74" s="23"/>
    </row>
    <row r="75" spans="1:15" ht="80.25" customHeight="1">
      <c r="A75" s="73" t="s">
        <v>220</v>
      </c>
      <c r="B75" s="42" t="s">
        <v>60</v>
      </c>
      <c r="C75" s="17" t="s">
        <v>221</v>
      </c>
      <c r="D75" s="26">
        <v>1.1</v>
      </c>
      <c r="E75" s="26"/>
      <c r="F75" s="26"/>
      <c r="G75" s="21"/>
      <c r="H75" s="26"/>
      <c r="I75" s="26"/>
      <c r="J75" s="26"/>
      <c r="K75" s="26"/>
      <c r="L75" s="26"/>
      <c r="M75" s="26"/>
      <c r="N75" s="26">
        <f t="shared" si="5"/>
        <v>1.1</v>
      </c>
      <c r="O75" s="23"/>
    </row>
    <row r="76" spans="1:15" ht="161.25" customHeight="1">
      <c r="A76" s="73" t="s">
        <v>222</v>
      </c>
      <c r="B76" s="42" t="s">
        <v>61</v>
      </c>
      <c r="C76" s="17" t="s">
        <v>223</v>
      </c>
      <c r="D76" s="26">
        <v>301</v>
      </c>
      <c r="E76" s="26"/>
      <c r="F76" s="26"/>
      <c r="G76" s="21"/>
      <c r="H76" s="26"/>
      <c r="I76" s="26"/>
      <c r="J76" s="26"/>
      <c r="K76" s="26"/>
      <c r="L76" s="26"/>
      <c r="M76" s="26"/>
      <c r="N76" s="26">
        <f t="shared" si="5"/>
        <v>301</v>
      </c>
      <c r="O76" s="23"/>
    </row>
    <row r="77" spans="1:15" ht="162" customHeight="1">
      <c r="A77" s="73" t="s">
        <v>227</v>
      </c>
      <c r="B77" s="42" t="s">
        <v>62</v>
      </c>
      <c r="C77" s="17" t="s">
        <v>224</v>
      </c>
      <c r="D77" s="26">
        <v>48.63</v>
      </c>
      <c r="E77" s="26"/>
      <c r="F77" s="26"/>
      <c r="G77" s="21"/>
      <c r="H77" s="26"/>
      <c r="I77" s="26"/>
      <c r="J77" s="26"/>
      <c r="K77" s="26"/>
      <c r="L77" s="26"/>
      <c r="M77" s="26"/>
      <c r="N77" s="26">
        <f t="shared" si="5"/>
        <v>48.63</v>
      </c>
      <c r="O77" s="23"/>
    </row>
    <row r="78" spans="1:15" ht="36" customHeight="1">
      <c r="A78" s="73" t="s">
        <v>228</v>
      </c>
      <c r="B78" s="42" t="s">
        <v>63</v>
      </c>
      <c r="C78" s="17" t="s">
        <v>229</v>
      </c>
      <c r="D78" s="26">
        <v>57.4</v>
      </c>
      <c r="E78" s="26"/>
      <c r="F78" s="26"/>
      <c r="G78" s="21"/>
      <c r="H78" s="26"/>
      <c r="I78" s="26"/>
      <c r="J78" s="26"/>
      <c r="K78" s="26"/>
      <c r="L78" s="26"/>
      <c r="M78" s="26"/>
      <c r="N78" s="26">
        <f t="shared" si="5"/>
        <v>57.4</v>
      </c>
      <c r="O78" s="23"/>
    </row>
    <row r="79" spans="1:15" ht="33" customHeight="1">
      <c r="A79" s="73" t="s">
        <v>230</v>
      </c>
      <c r="B79" s="42" t="s">
        <v>64</v>
      </c>
      <c r="C79" s="17" t="s">
        <v>225</v>
      </c>
      <c r="D79" s="26">
        <v>112.8</v>
      </c>
      <c r="E79" s="26"/>
      <c r="F79" s="26"/>
      <c r="G79" s="26"/>
      <c r="H79" s="26"/>
      <c r="I79" s="26"/>
      <c r="J79" s="26"/>
      <c r="K79" s="26"/>
      <c r="L79" s="26"/>
      <c r="M79" s="26"/>
      <c r="N79" s="26">
        <f t="shared" si="5"/>
        <v>112.8</v>
      </c>
      <c r="O79" s="23"/>
    </row>
    <row r="80" spans="1:15" ht="33" customHeight="1">
      <c r="A80" s="73" t="s">
        <v>231</v>
      </c>
      <c r="B80" s="42" t="s">
        <v>96</v>
      </c>
      <c r="C80" s="17" t="s">
        <v>226</v>
      </c>
      <c r="D80" s="26">
        <v>390.2</v>
      </c>
      <c r="E80" s="26"/>
      <c r="F80" s="26"/>
      <c r="G80" s="26"/>
      <c r="H80" s="26"/>
      <c r="I80" s="26"/>
      <c r="J80" s="26"/>
      <c r="K80" s="26"/>
      <c r="L80" s="26"/>
      <c r="M80" s="26"/>
      <c r="N80" s="26">
        <f t="shared" si="5"/>
        <v>390.2</v>
      </c>
      <c r="O80" s="23"/>
    </row>
    <row r="81" spans="1:15" ht="33" customHeight="1">
      <c r="A81" s="73" t="s">
        <v>232</v>
      </c>
      <c r="B81" s="42" t="s">
        <v>97</v>
      </c>
      <c r="C81" s="17" t="s">
        <v>233</v>
      </c>
      <c r="D81" s="26">
        <v>79.055</v>
      </c>
      <c r="E81" s="26"/>
      <c r="F81" s="26"/>
      <c r="G81" s="26"/>
      <c r="H81" s="26"/>
      <c r="I81" s="26"/>
      <c r="J81" s="26"/>
      <c r="K81" s="26"/>
      <c r="L81" s="26"/>
      <c r="M81" s="26"/>
      <c r="N81" s="26">
        <f t="shared" si="5"/>
        <v>79.055</v>
      </c>
      <c r="O81" s="23"/>
    </row>
    <row r="82" spans="1:15" ht="22.5" customHeight="1">
      <c r="A82" s="73" t="s">
        <v>234</v>
      </c>
      <c r="B82" s="42" t="s">
        <v>65</v>
      </c>
      <c r="C82" s="17" t="s">
        <v>235</v>
      </c>
      <c r="D82" s="26">
        <v>505.6</v>
      </c>
      <c r="E82" s="26"/>
      <c r="F82" s="26"/>
      <c r="G82" s="26"/>
      <c r="H82" s="26"/>
      <c r="I82" s="26"/>
      <c r="J82" s="26"/>
      <c r="K82" s="26"/>
      <c r="L82" s="26"/>
      <c r="M82" s="26"/>
      <c r="N82" s="26">
        <f t="shared" si="5"/>
        <v>505.6</v>
      </c>
      <c r="O82" s="23"/>
    </row>
    <row r="83" spans="1:15" ht="30.75" customHeight="1">
      <c r="A83" s="73" t="s">
        <v>236</v>
      </c>
      <c r="B83" s="42" t="s">
        <v>66</v>
      </c>
      <c r="C83" s="17" t="s">
        <v>237</v>
      </c>
      <c r="D83" s="26">
        <v>8760</v>
      </c>
      <c r="E83" s="26"/>
      <c r="F83" s="26"/>
      <c r="G83" s="26"/>
      <c r="H83" s="26"/>
      <c r="I83" s="26"/>
      <c r="J83" s="26"/>
      <c r="K83" s="26"/>
      <c r="L83" s="26"/>
      <c r="M83" s="26"/>
      <c r="N83" s="26">
        <f t="shared" si="5"/>
        <v>8760</v>
      </c>
      <c r="O83" s="23"/>
    </row>
    <row r="84" spans="1:15" ht="21" customHeight="1">
      <c r="A84" s="73" t="s">
        <v>238</v>
      </c>
      <c r="B84" s="42" t="s">
        <v>67</v>
      </c>
      <c r="C84" s="17" t="s">
        <v>239</v>
      </c>
      <c r="D84" s="26">
        <v>17817.6</v>
      </c>
      <c r="E84" s="26"/>
      <c r="F84" s="26"/>
      <c r="G84" s="26"/>
      <c r="H84" s="26"/>
      <c r="I84" s="26"/>
      <c r="J84" s="26"/>
      <c r="K84" s="26"/>
      <c r="L84" s="26"/>
      <c r="M84" s="26"/>
      <c r="N84" s="26">
        <f t="shared" si="5"/>
        <v>17817.6</v>
      </c>
      <c r="O84" s="23"/>
    </row>
    <row r="85" spans="1:15" ht="33" customHeight="1">
      <c r="A85" s="73" t="s">
        <v>240</v>
      </c>
      <c r="B85" s="42" t="s">
        <v>68</v>
      </c>
      <c r="C85" s="30" t="s">
        <v>241</v>
      </c>
      <c r="D85" s="26">
        <v>2879.8</v>
      </c>
      <c r="E85" s="26"/>
      <c r="F85" s="26"/>
      <c r="G85" s="26"/>
      <c r="H85" s="26"/>
      <c r="I85" s="26"/>
      <c r="J85" s="26"/>
      <c r="K85" s="26"/>
      <c r="L85" s="26"/>
      <c r="M85" s="26"/>
      <c r="N85" s="26">
        <f t="shared" si="5"/>
        <v>2879.8</v>
      </c>
      <c r="O85" s="23"/>
    </row>
    <row r="86" spans="1:15" ht="19.5" customHeight="1">
      <c r="A86" s="73" t="s">
        <v>242</v>
      </c>
      <c r="B86" s="42" t="s">
        <v>69</v>
      </c>
      <c r="C86" s="17" t="s">
        <v>243</v>
      </c>
      <c r="D86" s="26">
        <v>6503.8</v>
      </c>
      <c r="E86" s="26"/>
      <c r="F86" s="26"/>
      <c r="G86" s="26"/>
      <c r="H86" s="26"/>
      <c r="I86" s="26"/>
      <c r="J86" s="26"/>
      <c r="K86" s="26"/>
      <c r="L86" s="26"/>
      <c r="M86" s="26"/>
      <c r="N86" s="26">
        <f t="shared" si="5"/>
        <v>6503.8</v>
      </c>
      <c r="O86" s="23"/>
    </row>
    <row r="87" spans="1:15" ht="23.25" customHeight="1">
      <c r="A87" s="73" t="s">
        <v>244</v>
      </c>
      <c r="B87" s="42" t="s">
        <v>70</v>
      </c>
      <c r="C87" s="17" t="s">
        <v>245</v>
      </c>
      <c r="D87" s="26">
        <v>758.8</v>
      </c>
      <c r="E87" s="26"/>
      <c r="F87" s="26"/>
      <c r="G87" s="26"/>
      <c r="H87" s="26"/>
      <c r="I87" s="26"/>
      <c r="J87" s="26"/>
      <c r="K87" s="26"/>
      <c r="L87" s="26"/>
      <c r="M87" s="26"/>
      <c r="N87" s="26">
        <f t="shared" si="5"/>
        <v>758.8</v>
      </c>
      <c r="O87" s="23"/>
    </row>
    <row r="88" spans="1:15" ht="20.25" customHeight="1">
      <c r="A88" s="73" t="s">
        <v>246</v>
      </c>
      <c r="B88" s="42" t="s">
        <v>93</v>
      </c>
      <c r="C88" s="17" t="s">
        <v>247</v>
      </c>
      <c r="D88" s="26">
        <v>35</v>
      </c>
      <c r="E88" s="26"/>
      <c r="F88" s="26"/>
      <c r="G88" s="26"/>
      <c r="H88" s="26"/>
      <c r="I88" s="26"/>
      <c r="J88" s="26"/>
      <c r="K88" s="26"/>
      <c r="L88" s="26"/>
      <c r="M88" s="26"/>
      <c r="N88" s="26">
        <f t="shared" si="5"/>
        <v>35</v>
      </c>
      <c r="O88" s="23"/>
    </row>
    <row r="89" spans="1:15" ht="30.75" customHeight="1">
      <c r="A89" s="73" t="s">
        <v>248</v>
      </c>
      <c r="B89" s="42" t="s">
        <v>71</v>
      </c>
      <c r="C89" s="17" t="s">
        <v>249</v>
      </c>
      <c r="D89" s="26">
        <v>5081.1</v>
      </c>
      <c r="E89" s="26"/>
      <c r="F89" s="26"/>
      <c r="G89" s="26"/>
      <c r="H89" s="26"/>
      <c r="I89" s="26"/>
      <c r="J89" s="26"/>
      <c r="K89" s="26"/>
      <c r="L89" s="26"/>
      <c r="M89" s="26"/>
      <c r="N89" s="26">
        <f t="shared" si="5"/>
        <v>5081.1</v>
      </c>
      <c r="O89" s="23"/>
    </row>
    <row r="90" spans="1:15" ht="35.25" customHeight="1">
      <c r="A90" s="73" t="s">
        <v>250</v>
      </c>
      <c r="B90" s="42" t="s">
        <v>72</v>
      </c>
      <c r="C90" s="17" t="s">
        <v>251</v>
      </c>
      <c r="D90" s="26">
        <v>513.7</v>
      </c>
      <c r="E90" s="26"/>
      <c r="F90" s="26"/>
      <c r="G90" s="21"/>
      <c r="H90" s="26"/>
      <c r="I90" s="26"/>
      <c r="J90" s="26"/>
      <c r="K90" s="26"/>
      <c r="L90" s="26"/>
      <c r="M90" s="26"/>
      <c r="N90" s="26">
        <f t="shared" si="5"/>
        <v>513.7</v>
      </c>
      <c r="O90" s="23"/>
    </row>
    <row r="91" spans="1:15" ht="49.5" customHeight="1">
      <c r="A91" s="73" t="s">
        <v>252</v>
      </c>
      <c r="B91" s="42" t="s">
        <v>90</v>
      </c>
      <c r="C91" s="17" t="s">
        <v>253</v>
      </c>
      <c r="D91" s="26">
        <v>264</v>
      </c>
      <c r="E91" s="26"/>
      <c r="F91" s="26"/>
      <c r="G91" s="26"/>
      <c r="H91" s="26"/>
      <c r="I91" s="26"/>
      <c r="J91" s="26"/>
      <c r="K91" s="26"/>
      <c r="L91" s="26"/>
      <c r="M91" s="26"/>
      <c r="N91" s="26">
        <f t="shared" si="5"/>
        <v>264</v>
      </c>
      <c r="O91" s="23"/>
    </row>
    <row r="92" spans="1:15" ht="21" customHeight="1">
      <c r="A92" s="73" t="s">
        <v>254</v>
      </c>
      <c r="B92" s="42" t="s">
        <v>73</v>
      </c>
      <c r="C92" s="17" t="s">
        <v>74</v>
      </c>
      <c r="D92" s="26">
        <f>8.8+3.5362+0.1638+46-1.196</f>
        <v>57.304</v>
      </c>
      <c r="E92" s="26"/>
      <c r="F92" s="26"/>
      <c r="G92" s="26"/>
      <c r="H92" s="26"/>
      <c r="I92" s="26"/>
      <c r="J92" s="26"/>
      <c r="K92" s="26"/>
      <c r="L92" s="26"/>
      <c r="M92" s="26"/>
      <c r="N92" s="26">
        <f>SUM(D92,G92)</f>
        <v>57.304</v>
      </c>
      <c r="O92" s="23"/>
    </row>
    <row r="93" spans="1:15" ht="21" customHeight="1">
      <c r="A93" s="73" t="s">
        <v>255</v>
      </c>
      <c r="B93" s="42" t="s">
        <v>91</v>
      </c>
      <c r="C93" s="36" t="s">
        <v>92</v>
      </c>
      <c r="D93" s="26">
        <f>30.48+25.6-1.32</f>
        <v>54.76</v>
      </c>
      <c r="E93" s="26"/>
      <c r="F93" s="26"/>
      <c r="G93" s="26"/>
      <c r="H93" s="26"/>
      <c r="I93" s="26"/>
      <c r="J93" s="26"/>
      <c r="K93" s="26"/>
      <c r="L93" s="26"/>
      <c r="M93" s="26"/>
      <c r="N93" s="26">
        <f t="shared" si="5"/>
        <v>54.76</v>
      </c>
      <c r="O93" s="23"/>
    </row>
    <row r="94" spans="1:15" ht="33.75" customHeight="1">
      <c r="A94" s="73" t="s">
        <v>256</v>
      </c>
      <c r="B94" s="42" t="s">
        <v>75</v>
      </c>
      <c r="C94" s="17" t="s">
        <v>257</v>
      </c>
      <c r="D94" s="26">
        <v>18</v>
      </c>
      <c r="E94" s="26"/>
      <c r="F94" s="26"/>
      <c r="G94" s="26"/>
      <c r="H94" s="26"/>
      <c r="I94" s="26"/>
      <c r="J94" s="26"/>
      <c r="K94" s="26"/>
      <c r="L94" s="26"/>
      <c r="M94" s="26"/>
      <c r="N94" s="26">
        <f t="shared" si="5"/>
        <v>18</v>
      </c>
      <c r="O94" s="23"/>
    </row>
    <row r="95" spans="1:15" ht="33" customHeight="1">
      <c r="A95" s="73" t="s">
        <v>258</v>
      </c>
      <c r="B95" s="42" t="s">
        <v>76</v>
      </c>
      <c r="C95" s="17" t="s">
        <v>259</v>
      </c>
      <c r="D95" s="26">
        <v>260.7</v>
      </c>
      <c r="E95" s="26"/>
      <c r="F95" s="26"/>
      <c r="G95" s="26"/>
      <c r="H95" s="26"/>
      <c r="I95" s="26"/>
      <c r="J95" s="26"/>
      <c r="K95" s="26"/>
      <c r="L95" s="26"/>
      <c r="M95" s="26"/>
      <c r="N95" s="26">
        <f t="shared" si="5"/>
        <v>260.7</v>
      </c>
      <c r="O95" s="23"/>
    </row>
    <row r="96" spans="1:15" ht="18" customHeight="1">
      <c r="A96" s="73"/>
      <c r="B96" s="42"/>
      <c r="C96" s="17" t="s">
        <v>118</v>
      </c>
      <c r="D96" s="26"/>
      <c r="E96" s="26"/>
      <c r="F96" s="26"/>
      <c r="G96" s="26"/>
      <c r="H96" s="26"/>
      <c r="I96" s="26"/>
      <c r="J96" s="26"/>
      <c r="K96" s="26"/>
      <c r="L96" s="26"/>
      <c r="M96" s="26"/>
      <c r="N96" s="26"/>
      <c r="O96" s="23"/>
    </row>
    <row r="97" spans="1:15" ht="18.75" customHeight="1">
      <c r="A97" s="73"/>
      <c r="B97" s="42"/>
      <c r="C97" s="17" t="s">
        <v>120</v>
      </c>
      <c r="D97" s="26">
        <v>260.7</v>
      </c>
      <c r="E97" s="26"/>
      <c r="F97" s="26"/>
      <c r="G97" s="26"/>
      <c r="H97" s="26"/>
      <c r="I97" s="26"/>
      <c r="J97" s="26"/>
      <c r="K97" s="26"/>
      <c r="L97" s="26"/>
      <c r="M97" s="26"/>
      <c r="N97" s="26">
        <f t="shared" si="5"/>
        <v>260.7</v>
      </c>
      <c r="O97" s="23"/>
    </row>
    <row r="98" spans="1:15" ht="17.25" customHeight="1">
      <c r="A98" s="73"/>
      <c r="B98" s="42"/>
      <c r="C98" s="17" t="s">
        <v>122</v>
      </c>
      <c r="D98" s="26"/>
      <c r="E98" s="26"/>
      <c r="F98" s="26"/>
      <c r="G98" s="26"/>
      <c r="H98" s="26"/>
      <c r="I98" s="26"/>
      <c r="J98" s="26"/>
      <c r="K98" s="26"/>
      <c r="L98" s="26"/>
      <c r="M98" s="26"/>
      <c r="N98" s="26">
        <f t="shared" si="5"/>
        <v>0</v>
      </c>
      <c r="O98" s="23"/>
    </row>
    <row r="99" spans="1:15" ht="69" customHeight="1">
      <c r="A99" s="73" t="s">
        <v>260</v>
      </c>
      <c r="B99" s="42" t="s">
        <v>77</v>
      </c>
      <c r="C99" s="17" t="s">
        <v>261</v>
      </c>
      <c r="D99" s="26">
        <f>3193.6+34+12.63</f>
        <v>3240.23</v>
      </c>
      <c r="E99" s="26">
        <f>2020.5+24.9</f>
        <v>2045.4</v>
      </c>
      <c r="F99" s="26">
        <v>119.8</v>
      </c>
      <c r="G99" s="26">
        <v>160</v>
      </c>
      <c r="H99" s="26">
        <v>160</v>
      </c>
      <c r="I99" s="26">
        <v>12.5</v>
      </c>
      <c r="J99" s="26"/>
      <c r="K99" s="26"/>
      <c r="L99" s="26"/>
      <c r="M99" s="26"/>
      <c r="N99" s="26">
        <f t="shared" si="5"/>
        <v>3400.23</v>
      </c>
      <c r="O99" s="23"/>
    </row>
    <row r="100" spans="1:15" ht="68.25" customHeight="1">
      <c r="A100" s="73" t="s">
        <v>262</v>
      </c>
      <c r="B100" s="42" t="s">
        <v>108</v>
      </c>
      <c r="C100" s="17" t="s">
        <v>263</v>
      </c>
      <c r="D100" s="26">
        <v>160</v>
      </c>
      <c r="E100" s="26"/>
      <c r="F100" s="26"/>
      <c r="G100" s="26"/>
      <c r="H100" s="26"/>
      <c r="I100" s="26"/>
      <c r="J100" s="26"/>
      <c r="K100" s="26"/>
      <c r="L100" s="26"/>
      <c r="M100" s="26"/>
      <c r="N100" s="26">
        <f t="shared" si="5"/>
        <v>160</v>
      </c>
      <c r="O100" s="23"/>
    </row>
    <row r="101" spans="1:15" ht="36" customHeight="1">
      <c r="A101" s="73" t="s">
        <v>264</v>
      </c>
      <c r="B101" s="42" t="s">
        <v>112</v>
      </c>
      <c r="C101" s="17" t="s">
        <v>265</v>
      </c>
      <c r="D101" s="56">
        <f>333.9+0.418</f>
        <v>334.318</v>
      </c>
      <c r="E101" s="56">
        <v>176.3</v>
      </c>
      <c r="F101" s="56">
        <v>18.6</v>
      </c>
      <c r="G101" s="26"/>
      <c r="H101" s="26"/>
      <c r="I101" s="26"/>
      <c r="J101" s="26"/>
      <c r="K101" s="26"/>
      <c r="L101" s="26"/>
      <c r="M101" s="26"/>
      <c r="N101" s="26">
        <f t="shared" si="5"/>
        <v>334.318</v>
      </c>
      <c r="O101" s="23"/>
    </row>
    <row r="102" spans="1:15" ht="69" customHeight="1">
      <c r="A102" s="73" t="s">
        <v>266</v>
      </c>
      <c r="B102" s="42" t="s">
        <v>107</v>
      </c>
      <c r="C102" s="17" t="s">
        <v>267</v>
      </c>
      <c r="D102" s="26">
        <v>1.5</v>
      </c>
      <c r="E102" s="26"/>
      <c r="F102" s="26"/>
      <c r="G102" s="26"/>
      <c r="H102" s="26"/>
      <c r="I102" s="26"/>
      <c r="J102" s="26"/>
      <c r="K102" s="26"/>
      <c r="L102" s="26"/>
      <c r="M102" s="26"/>
      <c r="N102" s="26">
        <f t="shared" si="5"/>
        <v>1.5</v>
      </c>
      <c r="O102" s="23"/>
    </row>
    <row r="103" spans="1:15" ht="48" customHeight="1">
      <c r="A103" s="73" t="s">
        <v>268</v>
      </c>
      <c r="B103" s="42" t="s">
        <v>85</v>
      </c>
      <c r="C103" s="17" t="s">
        <v>269</v>
      </c>
      <c r="D103" s="26">
        <v>40.9</v>
      </c>
      <c r="E103" s="26"/>
      <c r="F103" s="26"/>
      <c r="G103" s="26"/>
      <c r="H103" s="26"/>
      <c r="I103" s="26"/>
      <c r="J103" s="26"/>
      <c r="K103" s="26"/>
      <c r="L103" s="26"/>
      <c r="M103" s="26"/>
      <c r="N103" s="26">
        <f t="shared" si="5"/>
        <v>40.9</v>
      </c>
      <c r="O103" s="23"/>
    </row>
    <row r="104" spans="1:15" ht="35.25" customHeight="1">
      <c r="A104" s="73" t="s">
        <v>270</v>
      </c>
      <c r="B104" s="42" t="s">
        <v>78</v>
      </c>
      <c r="C104" s="17" t="s">
        <v>271</v>
      </c>
      <c r="D104" s="26">
        <v>6247</v>
      </c>
      <c r="E104" s="26"/>
      <c r="F104" s="26"/>
      <c r="G104" s="26"/>
      <c r="H104" s="26"/>
      <c r="I104" s="26"/>
      <c r="J104" s="26"/>
      <c r="K104" s="26"/>
      <c r="L104" s="26"/>
      <c r="M104" s="26"/>
      <c r="N104" s="26">
        <f t="shared" si="5"/>
        <v>6247</v>
      </c>
      <c r="O104" s="23"/>
    </row>
    <row r="105" spans="1:15" ht="50.25" customHeight="1" hidden="1">
      <c r="A105" s="73"/>
      <c r="B105" s="42"/>
      <c r="C105" s="17"/>
      <c r="D105" s="26"/>
      <c r="E105" s="26"/>
      <c r="F105" s="26"/>
      <c r="G105" s="26"/>
      <c r="H105" s="26"/>
      <c r="I105" s="26"/>
      <c r="J105" s="26"/>
      <c r="K105" s="26"/>
      <c r="L105" s="26"/>
      <c r="M105" s="26"/>
      <c r="N105" s="26">
        <f t="shared" si="5"/>
        <v>0</v>
      </c>
      <c r="O105" s="23"/>
    </row>
    <row r="106" spans="1:15" ht="47.25">
      <c r="A106" s="73" t="s">
        <v>272</v>
      </c>
      <c r="B106" s="42" t="s">
        <v>89</v>
      </c>
      <c r="C106" s="17" t="s">
        <v>273</v>
      </c>
      <c r="D106" s="26">
        <v>8.664</v>
      </c>
      <c r="E106" s="26"/>
      <c r="F106" s="26"/>
      <c r="G106" s="26"/>
      <c r="H106" s="26"/>
      <c r="I106" s="26"/>
      <c r="J106" s="26"/>
      <c r="K106" s="26"/>
      <c r="L106" s="26"/>
      <c r="M106" s="26"/>
      <c r="N106" s="26">
        <f t="shared" si="5"/>
        <v>8.664</v>
      </c>
      <c r="O106" s="23"/>
    </row>
    <row r="107" spans="1:15" ht="21.75" customHeight="1">
      <c r="A107" s="73" t="s">
        <v>274</v>
      </c>
      <c r="B107" s="42" t="s">
        <v>79</v>
      </c>
      <c r="C107" s="17" t="s">
        <v>275</v>
      </c>
      <c r="D107" s="26">
        <v>0.336</v>
      </c>
      <c r="E107" s="26"/>
      <c r="F107" s="26"/>
      <c r="G107" s="26"/>
      <c r="H107" s="26"/>
      <c r="I107" s="26"/>
      <c r="J107" s="26"/>
      <c r="K107" s="26"/>
      <c r="L107" s="26"/>
      <c r="M107" s="26"/>
      <c r="N107" s="26">
        <f t="shared" si="5"/>
        <v>0.336</v>
      </c>
      <c r="O107" s="23"/>
    </row>
    <row r="108" spans="1:15" ht="48.75" customHeight="1">
      <c r="A108" s="73" t="s">
        <v>276</v>
      </c>
      <c r="B108" s="42" t="s">
        <v>80</v>
      </c>
      <c r="C108" s="17" t="s">
        <v>277</v>
      </c>
      <c r="D108" s="26">
        <v>65</v>
      </c>
      <c r="E108" s="26"/>
      <c r="F108" s="26"/>
      <c r="G108" s="26"/>
      <c r="H108" s="26"/>
      <c r="I108" s="26"/>
      <c r="J108" s="26"/>
      <c r="K108" s="26"/>
      <c r="L108" s="26"/>
      <c r="M108" s="26"/>
      <c r="N108" s="26">
        <f t="shared" si="5"/>
        <v>65</v>
      </c>
      <c r="O108" s="23"/>
    </row>
    <row r="109" spans="1:15" ht="33.75" customHeight="1">
      <c r="A109" s="73" t="s">
        <v>278</v>
      </c>
      <c r="B109" s="42" t="s">
        <v>81</v>
      </c>
      <c r="C109" s="17" t="s">
        <v>279</v>
      </c>
      <c r="D109" s="26">
        <v>112.926</v>
      </c>
      <c r="E109" s="26"/>
      <c r="F109" s="26"/>
      <c r="G109" s="26"/>
      <c r="H109" s="26"/>
      <c r="I109" s="26"/>
      <c r="J109" s="26"/>
      <c r="K109" s="26"/>
      <c r="L109" s="26"/>
      <c r="M109" s="26"/>
      <c r="N109" s="26">
        <f t="shared" si="5"/>
        <v>112.926</v>
      </c>
      <c r="O109" s="23"/>
    </row>
    <row r="110" spans="1:15" ht="51.75" customHeight="1">
      <c r="A110" s="73" t="s">
        <v>280</v>
      </c>
      <c r="B110" s="42" t="s">
        <v>82</v>
      </c>
      <c r="C110" s="17" t="s">
        <v>281</v>
      </c>
      <c r="D110" s="26">
        <v>338.2</v>
      </c>
      <c r="E110" s="26"/>
      <c r="F110" s="26"/>
      <c r="G110" s="26"/>
      <c r="H110" s="26"/>
      <c r="I110" s="26"/>
      <c r="J110" s="26"/>
      <c r="K110" s="26"/>
      <c r="L110" s="26"/>
      <c r="M110" s="26"/>
      <c r="N110" s="26">
        <f t="shared" si="5"/>
        <v>338.2</v>
      </c>
      <c r="O110" s="23"/>
    </row>
    <row r="111" spans="1:15" s="19" customFormat="1" ht="24.75" customHeight="1">
      <c r="A111" s="73"/>
      <c r="B111" s="42"/>
      <c r="C111" s="7" t="s">
        <v>9</v>
      </c>
      <c r="D111" s="29">
        <f>D110+D65+D109+D108</f>
        <v>57405.412</v>
      </c>
      <c r="E111" s="29">
        <f>E110+E65+E109+E108</f>
        <v>2221.7000000000003</v>
      </c>
      <c r="F111" s="29">
        <f>F110+F65+F109+F108+F101</f>
        <v>138.4</v>
      </c>
      <c r="G111" s="29">
        <f aca="true" t="shared" si="6" ref="G111:M111">G110+G65</f>
        <v>160</v>
      </c>
      <c r="H111" s="29">
        <f t="shared" si="6"/>
        <v>160</v>
      </c>
      <c r="I111" s="29">
        <f t="shared" si="6"/>
        <v>12.5</v>
      </c>
      <c r="J111" s="29">
        <f t="shared" si="6"/>
        <v>0</v>
      </c>
      <c r="K111" s="29">
        <f t="shared" si="6"/>
        <v>0</v>
      </c>
      <c r="L111" s="29">
        <f t="shared" si="6"/>
        <v>0</v>
      </c>
      <c r="M111" s="29">
        <f t="shared" si="6"/>
        <v>0</v>
      </c>
      <c r="N111" s="55">
        <f>SUM(N66:N110)</f>
        <v>57826.111999999994</v>
      </c>
      <c r="O111" s="21"/>
    </row>
    <row r="112" spans="1:15" s="19" customFormat="1" ht="15.75">
      <c r="A112" s="73"/>
      <c r="B112" s="83"/>
      <c r="C112" s="18"/>
      <c r="D112" s="26"/>
      <c r="E112" s="26"/>
      <c r="F112" s="26"/>
      <c r="G112" s="26"/>
      <c r="H112" s="26"/>
      <c r="I112" s="26"/>
      <c r="J112" s="26"/>
      <c r="K112" s="26"/>
      <c r="L112" s="26"/>
      <c r="M112" s="26"/>
      <c r="N112" s="26"/>
      <c r="O112" s="58"/>
    </row>
    <row r="113" spans="1:15" ht="15.75">
      <c r="A113" s="73" t="s">
        <v>301</v>
      </c>
      <c r="B113" s="42"/>
      <c r="C113" s="10" t="s">
        <v>139</v>
      </c>
      <c r="D113" s="26"/>
      <c r="E113" s="26"/>
      <c r="F113" s="26"/>
      <c r="G113" s="26"/>
      <c r="H113" s="26"/>
      <c r="I113" s="26"/>
      <c r="J113" s="26"/>
      <c r="K113" s="26"/>
      <c r="L113" s="26"/>
      <c r="M113" s="26"/>
      <c r="N113" s="26"/>
      <c r="O113" s="23"/>
    </row>
    <row r="114" spans="1:15" ht="15.75">
      <c r="A114" s="73" t="s">
        <v>302</v>
      </c>
      <c r="B114" s="42"/>
      <c r="C114" s="10" t="s">
        <v>139</v>
      </c>
      <c r="D114" s="26"/>
      <c r="E114" s="26"/>
      <c r="F114" s="26"/>
      <c r="G114" s="26"/>
      <c r="H114" s="26"/>
      <c r="I114" s="26"/>
      <c r="J114" s="26"/>
      <c r="K114" s="26"/>
      <c r="L114" s="26"/>
      <c r="M114" s="26"/>
      <c r="N114" s="26"/>
      <c r="O114" s="23"/>
    </row>
    <row r="115" spans="1:15" ht="15.75">
      <c r="A115" s="73" t="s">
        <v>303</v>
      </c>
      <c r="B115" s="57" t="s">
        <v>12</v>
      </c>
      <c r="C115" s="7" t="s">
        <v>11</v>
      </c>
      <c r="D115" s="29">
        <f>D120+D116+D117+D118+D119</f>
        <v>3949.457000000001</v>
      </c>
      <c r="E115" s="29">
        <f>E120+E116+E117+E118+E119</f>
        <v>2610.9</v>
      </c>
      <c r="F115" s="29">
        <f>F120+F116+F117+F118+F119</f>
        <v>291.9</v>
      </c>
      <c r="G115" s="29">
        <f>G120+G116+G117+G118+G119</f>
        <v>54.25</v>
      </c>
      <c r="H115" s="29">
        <f>I118+H120+H116+H117+H118+H119</f>
        <v>50.699999999999996</v>
      </c>
      <c r="I115" s="29">
        <f>J118+I120+I116+I117+I118+I119</f>
        <v>27.37</v>
      </c>
      <c r="J115" s="29">
        <f>K118+J120+J116+J117+J118+J119</f>
        <v>0</v>
      </c>
      <c r="K115" s="29">
        <f>L118+K120+K116+K117+K118+K119</f>
        <v>3.55</v>
      </c>
      <c r="L115" s="29">
        <f>M118+L120+L116+L117+L118+L119</f>
        <v>3.55</v>
      </c>
      <c r="M115" s="29">
        <f>M120+M116+M117+M118+M119</f>
        <v>3.55</v>
      </c>
      <c r="N115" s="29">
        <f>N120+N116+N117+N118+N119</f>
        <v>4003.7070000000003</v>
      </c>
      <c r="O115" s="23"/>
    </row>
    <row r="116" spans="1:15" ht="15.75">
      <c r="A116" s="73" t="s">
        <v>282</v>
      </c>
      <c r="B116" s="42" t="s">
        <v>18</v>
      </c>
      <c r="C116" s="8" t="s">
        <v>13</v>
      </c>
      <c r="D116" s="26">
        <f>1806.9+17.997</f>
        <v>1824.8970000000002</v>
      </c>
      <c r="E116" s="56">
        <v>1241.3</v>
      </c>
      <c r="F116" s="26">
        <v>90.7</v>
      </c>
      <c r="G116" s="26">
        <f>H116+K116</f>
        <v>3.55</v>
      </c>
      <c r="H116" s="26"/>
      <c r="I116" s="26"/>
      <c r="J116" s="26"/>
      <c r="K116" s="26">
        <v>3.55</v>
      </c>
      <c r="L116" s="21">
        <v>3.55</v>
      </c>
      <c r="M116" s="26">
        <v>3.55</v>
      </c>
      <c r="N116" s="26">
        <f aca="true" t="shared" si="7" ref="N116:N122">SUM(D116,G116)</f>
        <v>1828.4470000000001</v>
      </c>
      <c r="O116" s="23"/>
    </row>
    <row r="117" spans="1:15" ht="15.75">
      <c r="A117" s="73" t="s">
        <v>283</v>
      </c>
      <c r="B117" s="42" t="s">
        <v>19</v>
      </c>
      <c r="C117" s="8" t="s">
        <v>14</v>
      </c>
      <c r="D117" s="26">
        <f>359.5+0.57</f>
        <v>360.07</v>
      </c>
      <c r="E117" s="56">
        <v>226.9</v>
      </c>
      <c r="F117" s="26">
        <v>47.5</v>
      </c>
      <c r="G117" s="26"/>
      <c r="H117" s="26"/>
      <c r="I117" s="26"/>
      <c r="J117" s="26"/>
      <c r="K117" s="26"/>
      <c r="L117" s="26"/>
      <c r="M117" s="26"/>
      <c r="N117" s="26">
        <f t="shared" si="7"/>
        <v>360.07</v>
      </c>
      <c r="O117" s="23"/>
    </row>
    <row r="118" spans="1:15" ht="33.75" customHeight="1">
      <c r="A118" s="73" t="s">
        <v>284</v>
      </c>
      <c r="B118" s="42" t="s">
        <v>21</v>
      </c>
      <c r="C118" s="17" t="s">
        <v>24</v>
      </c>
      <c r="D118" s="26">
        <f>755.7+23.944</f>
        <v>779.644</v>
      </c>
      <c r="E118" s="56">
        <v>463.8</v>
      </c>
      <c r="F118" s="26">
        <v>105.9</v>
      </c>
      <c r="G118" s="26">
        <f>H118+K118</f>
        <v>12</v>
      </c>
      <c r="H118" s="26">
        <v>12</v>
      </c>
      <c r="I118" s="21"/>
      <c r="J118" s="26"/>
      <c r="K118" s="26"/>
      <c r="L118" s="26"/>
      <c r="M118" s="26"/>
      <c r="N118" s="26">
        <f t="shared" si="7"/>
        <v>791.644</v>
      </c>
      <c r="O118" s="23"/>
    </row>
    <row r="119" spans="1:15" ht="19.5" customHeight="1">
      <c r="A119" s="73" t="s">
        <v>285</v>
      </c>
      <c r="B119" s="42" t="s">
        <v>0</v>
      </c>
      <c r="C119" s="17" t="s">
        <v>1</v>
      </c>
      <c r="D119" s="26">
        <f>773.7+0.897</f>
        <v>774.5970000000001</v>
      </c>
      <c r="E119" s="56">
        <v>541.9</v>
      </c>
      <c r="F119" s="26">
        <v>32.4</v>
      </c>
      <c r="G119" s="26">
        <f>H119+K119</f>
        <v>37.3</v>
      </c>
      <c r="H119" s="26">
        <v>37.3</v>
      </c>
      <c r="I119" s="26">
        <v>27.37</v>
      </c>
      <c r="J119" s="26"/>
      <c r="K119" s="26"/>
      <c r="L119" s="26"/>
      <c r="M119" s="26"/>
      <c r="N119" s="26">
        <f t="shared" si="7"/>
        <v>811.897</v>
      </c>
      <c r="O119" s="23"/>
    </row>
    <row r="120" spans="1:15" ht="15.75">
      <c r="A120" s="73" t="s">
        <v>286</v>
      </c>
      <c r="B120" s="42" t="s">
        <v>22</v>
      </c>
      <c r="C120" s="17" t="s">
        <v>292</v>
      </c>
      <c r="D120" s="26">
        <f>207.9+2.349</f>
        <v>210.249</v>
      </c>
      <c r="E120" s="56">
        <v>137</v>
      </c>
      <c r="F120" s="26">
        <v>15.4</v>
      </c>
      <c r="G120" s="26">
        <f>H120+K120</f>
        <v>1.4</v>
      </c>
      <c r="H120" s="26">
        <v>1.4</v>
      </c>
      <c r="I120" s="21"/>
      <c r="J120" s="26"/>
      <c r="K120" s="26"/>
      <c r="L120" s="26"/>
      <c r="M120" s="26"/>
      <c r="N120" s="26">
        <f t="shared" si="7"/>
        <v>211.649</v>
      </c>
      <c r="O120" s="23"/>
    </row>
    <row r="121" spans="1:15" ht="15.75">
      <c r="A121" s="73"/>
      <c r="B121" s="42"/>
      <c r="C121" s="16" t="s">
        <v>9</v>
      </c>
      <c r="D121" s="29">
        <f aca="true" t="shared" si="8" ref="D121:M121">D116+D117+D118+D119+D120</f>
        <v>3949.457</v>
      </c>
      <c r="E121" s="29">
        <f t="shared" si="8"/>
        <v>2610.9</v>
      </c>
      <c r="F121" s="29">
        <f t="shared" si="8"/>
        <v>291.9</v>
      </c>
      <c r="G121" s="29">
        <f>G116+G117+G118+G119+G120</f>
        <v>54.24999999999999</v>
      </c>
      <c r="H121" s="29">
        <f t="shared" si="8"/>
        <v>50.699999999999996</v>
      </c>
      <c r="I121" s="29">
        <f t="shared" si="8"/>
        <v>27.37</v>
      </c>
      <c r="J121" s="29">
        <f t="shared" si="8"/>
        <v>0</v>
      </c>
      <c r="K121" s="29">
        <f t="shared" si="8"/>
        <v>3.55</v>
      </c>
      <c r="L121" s="29">
        <f t="shared" si="8"/>
        <v>3.55</v>
      </c>
      <c r="M121" s="29">
        <f t="shared" si="8"/>
        <v>3.55</v>
      </c>
      <c r="N121" s="29">
        <f t="shared" si="7"/>
        <v>4003.707</v>
      </c>
      <c r="O121" s="23"/>
    </row>
    <row r="122" spans="1:15" ht="14.25" customHeight="1" hidden="1">
      <c r="A122" s="73"/>
      <c r="B122" s="42"/>
      <c r="C122" s="7"/>
      <c r="D122" s="29"/>
      <c r="E122" s="26"/>
      <c r="F122" s="26"/>
      <c r="G122" s="26"/>
      <c r="H122" s="26"/>
      <c r="I122" s="26"/>
      <c r="J122" s="26"/>
      <c r="K122" s="26"/>
      <c r="L122" s="26"/>
      <c r="M122" s="26"/>
      <c r="N122" s="26">
        <f t="shared" si="7"/>
        <v>0</v>
      </c>
      <c r="O122" s="23"/>
    </row>
    <row r="123" spans="1:15" ht="14.25" customHeight="1">
      <c r="A123" s="73"/>
      <c r="B123" s="42"/>
      <c r="C123" s="7"/>
      <c r="D123" s="29"/>
      <c r="E123" s="26"/>
      <c r="F123" s="26"/>
      <c r="G123" s="26"/>
      <c r="H123" s="26"/>
      <c r="I123" s="26"/>
      <c r="J123" s="26"/>
      <c r="K123" s="26"/>
      <c r="L123" s="26"/>
      <c r="M123" s="26"/>
      <c r="N123" s="26"/>
      <c r="O123" s="23"/>
    </row>
    <row r="124" spans="1:15" ht="21.75" customHeight="1">
      <c r="A124" s="73" t="s">
        <v>304</v>
      </c>
      <c r="B124" s="42"/>
      <c r="C124" s="16" t="s">
        <v>2</v>
      </c>
      <c r="D124" s="26"/>
      <c r="E124" s="26"/>
      <c r="F124" s="26"/>
      <c r="G124" s="26"/>
      <c r="H124" s="26"/>
      <c r="I124" s="26"/>
      <c r="J124" s="26"/>
      <c r="K124" s="26"/>
      <c r="L124" s="26"/>
      <c r="M124" s="26"/>
      <c r="N124" s="26"/>
      <c r="O124" s="23"/>
    </row>
    <row r="125" spans="1:15" ht="51" customHeight="1" hidden="1">
      <c r="A125" s="73"/>
      <c r="B125" s="42"/>
      <c r="C125" s="16" t="s">
        <v>2</v>
      </c>
      <c r="D125" s="26"/>
      <c r="E125" s="26"/>
      <c r="F125" s="26"/>
      <c r="G125" s="26"/>
      <c r="H125" s="26"/>
      <c r="I125" s="26"/>
      <c r="J125" s="26"/>
      <c r="K125" s="26"/>
      <c r="L125" s="26"/>
      <c r="M125" s="26"/>
      <c r="N125" s="26">
        <f aca="true" t="shared" si="9" ref="N125:N135">SUM(D125,G125)</f>
        <v>0</v>
      </c>
      <c r="O125" s="23"/>
    </row>
    <row r="126" spans="1:15" ht="20.25" customHeight="1">
      <c r="A126" s="73" t="s">
        <v>305</v>
      </c>
      <c r="B126" s="42"/>
      <c r="C126" s="16" t="s">
        <v>2</v>
      </c>
      <c r="D126" s="26"/>
      <c r="E126" s="26"/>
      <c r="F126" s="26"/>
      <c r="G126" s="26"/>
      <c r="H126" s="26"/>
      <c r="I126" s="26"/>
      <c r="J126" s="26"/>
      <c r="K126" s="26"/>
      <c r="L126" s="26"/>
      <c r="M126" s="26"/>
      <c r="N126" s="26"/>
      <c r="O126" s="23"/>
    </row>
    <row r="127" spans="1:15" ht="17.25" customHeight="1">
      <c r="A127" s="73" t="s">
        <v>287</v>
      </c>
      <c r="B127" s="42" t="s">
        <v>129</v>
      </c>
      <c r="C127" s="17" t="s">
        <v>130</v>
      </c>
      <c r="D127" s="26">
        <v>10</v>
      </c>
      <c r="E127" s="26"/>
      <c r="F127" s="26"/>
      <c r="G127" s="26"/>
      <c r="H127" s="26"/>
      <c r="I127" s="26"/>
      <c r="J127" s="26"/>
      <c r="K127" s="26"/>
      <c r="L127" s="26"/>
      <c r="M127" s="26"/>
      <c r="N127" s="26">
        <f t="shared" si="9"/>
        <v>10</v>
      </c>
      <c r="O127" s="23"/>
    </row>
    <row r="128" spans="1:15" ht="47.25" customHeight="1">
      <c r="A128" s="73" t="s">
        <v>288</v>
      </c>
      <c r="B128" s="84">
        <v>250311</v>
      </c>
      <c r="C128" s="38" t="s">
        <v>110</v>
      </c>
      <c r="D128" s="26">
        <v>7269.926</v>
      </c>
      <c r="E128" s="26"/>
      <c r="F128" s="26"/>
      <c r="G128" s="26"/>
      <c r="H128" s="26"/>
      <c r="I128" s="26"/>
      <c r="J128" s="26"/>
      <c r="K128" s="26"/>
      <c r="L128" s="26"/>
      <c r="M128" s="26"/>
      <c r="N128" s="26">
        <f t="shared" si="9"/>
        <v>7269.926</v>
      </c>
      <c r="O128" s="23"/>
    </row>
    <row r="129" spans="1:15" ht="48" customHeight="1">
      <c r="A129" s="73" t="s">
        <v>289</v>
      </c>
      <c r="B129" s="42" t="s">
        <v>87</v>
      </c>
      <c r="C129" s="27" t="s">
        <v>111</v>
      </c>
      <c r="D129" s="26">
        <v>582.4</v>
      </c>
      <c r="E129" s="26"/>
      <c r="F129" s="26"/>
      <c r="G129" s="26"/>
      <c r="H129" s="26"/>
      <c r="I129" s="26"/>
      <c r="J129" s="26"/>
      <c r="K129" s="26"/>
      <c r="L129" s="26"/>
      <c r="M129" s="26"/>
      <c r="N129" s="26">
        <f t="shared" si="9"/>
        <v>582.4</v>
      </c>
      <c r="O129" s="23"/>
    </row>
    <row r="130" spans="1:15" ht="64.5" customHeight="1" hidden="1">
      <c r="A130" s="73"/>
      <c r="B130" s="42"/>
      <c r="C130" s="27"/>
      <c r="D130" s="26"/>
      <c r="E130" s="26"/>
      <c r="F130" s="26"/>
      <c r="G130" s="26"/>
      <c r="H130" s="26"/>
      <c r="I130" s="26"/>
      <c r="J130" s="26"/>
      <c r="K130" s="26"/>
      <c r="L130" s="26"/>
      <c r="M130" s="26"/>
      <c r="N130" s="26">
        <f t="shared" si="9"/>
        <v>0</v>
      </c>
      <c r="O130" s="23"/>
    </row>
    <row r="131" spans="1:15" ht="52.5" customHeight="1">
      <c r="A131" s="73" t="s">
        <v>290</v>
      </c>
      <c r="B131" s="42" t="s">
        <v>133</v>
      </c>
      <c r="C131" s="27" t="s">
        <v>293</v>
      </c>
      <c r="D131" s="26">
        <v>14</v>
      </c>
      <c r="E131" s="26"/>
      <c r="F131" s="26"/>
      <c r="G131" s="26"/>
      <c r="H131" s="26"/>
      <c r="I131" s="26"/>
      <c r="J131" s="26"/>
      <c r="K131" s="26"/>
      <c r="L131" s="26"/>
      <c r="M131" s="26"/>
      <c r="N131" s="26">
        <f t="shared" si="9"/>
        <v>14</v>
      </c>
      <c r="O131" s="23"/>
    </row>
    <row r="132" spans="1:15" ht="58.5" customHeight="1">
      <c r="A132" s="73" t="s">
        <v>291</v>
      </c>
      <c r="B132" s="42" t="s">
        <v>113</v>
      </c>
      <c r="C132" s="27" t="s">
        <v>114</v>
      </c>
      <c r="D132" s="26"/>
      <c r="E132" s="26"/>
      <c r="F132" s="26"/>
      <c r="G132" s="61">
        <f>H132+K132</f>
        <v>940.4</v>
      </c>
      <c r="H132" s="61">
        <f>300.9</f>
        <v>300.9</v>
      </c>
      <c r="I132" s="26"/>
      <c r="J132" s="26"/>
      <c r="K132" s="61">
        <f>639.5</f>
        <v>639.5</v>
      </c>
      <c r="L132" s="26"/>
      <c r="M132" s="26"/>
      <c r="N132" s="26">
        <f t="shared" si="9"/>
        <v>940.4</v>
      </c>
      <c r="O132" s="23"/>
    </row>
    <row r="133" spans="1:15" ht="79.5" customHeight="1">
      <c r="A133" s="73" t="s">
        <v>294</v>
      </c>
      <c r="B133" s="42" t="s">
        <v>117</v>
      </c>
      <c r="C133" s="68" t="s">
        <v>134</v>
      </c>
      <c r="D133" s="26"/>
      <c r="E133" s="26"/>
      <c r="F133" s="26"/>
      <c r="G133" s="61">
        <f>H133+K133</f>
        <v>125.1116</v>
      </c>
      <c r="H133" s="61">
        <v>71.01333</v>
      </c>
      <c r="I133" s="26"/>
      <c r="J133" s="26"/>
      <c r="K133" s="61">
        <v>54.09827</v>
      </c>
      <c r="L133" s="26"/>
      <c r="M133" s="26"/>
      <c r="N133" s="61">
        <f t="shared" si="9"/>
        <v>125.1116</v>
      </c>
      <c r="O133" s="23"/>
    </row>
    <row r="134" spans="1:15" ht="52.5" customHeight="1">
      <c r="A134" s="73" t="s">
        <v>295</v>
      </c>
      <c r="B134" s="42" t="s">
        <v>117</v>
      </c>
      <c r="C134" s="27" t="s">
        <v>128</v>
      </c>
      <c r="D134" s="26">
        <v>120</v>
      </c>
      <c r="E134" s="26"/>
      <c r="F134" s="26"/>
      <c r="G134" s="26"/>
      <c r="H134" s="26"/>
      <c r="I134" s="26"/>
      <c r="J134" s="26"/>
      <c r="K134" s="26"/>
      <c r="L134" s="26"/>
      <c r="M134" s="26"/>
      <c r="N134" s="26">
        <f t="shared" si="9"/>
        <v>120</v>
      </c>
      <c r="O134" s="23"/>
    </row>
    <row r="135" spans="1:15" ht="69.75" customHeight="1">
      <c r="A135" s="73" t="s">
        <v>296</v>
      </c>
      <c r="B135" s="42" t="s">
        <v>117</v>
      </c>
      <c r="C135" s="68" t="s">
        <v>135</v>
      </c>
      <c r="D135" s="26">
        <v>5</v>
      </c>
      <c r="E135" s="26"/>
      <c r="F135" s="26"/>
      <c r="G135" s="26"/>
      <c r="H135" s="26"/>
      <c r="I135" s="26"/>
      <c r="J135" s="26"/>
      <c r="K135" s="26"/>
      <c r="L135" s="26"/>
      <c r="M135" s="26"/>
      <c r="N135" s="26">
        <f t="shared" si="9"/>
        <v>5</v>
      </c>
      <c r="O135" s="23"/>
    </row>
    <row r="136" spans="1:15" ht="19.5" customHeight="1">
      <c r="A136" s="80"/>
      <c r="B136" s="42"/>
      <c r="C136" s="39" t="s">
        <v>3</v>
      </c>
      <c r="D136" s="54">
        <f>D128+D129+D132+D134+D127+D131+D135</f>
        <v>8001.326</v>
      </c>
      <c r="E136" s="6"/>
      <c r="F136" s="21"/>
      <c r="G136" s="66">
        <f>H136+K136</f>
        <v>1065.5115999999998</v>
      </c>
      <c r="H136" s="54">
        <f>H128+H129+H132+H134+H127+H131+H135+H133</f>
        <v>371.91333</v>
      </c>
      <c r="I136" s="54">
        <f>I128+I129+I132+I134+I127+I131+I135+I133</f>
        <v>0</v>
      </c>
      <c r="J136" s="54">
        <f>J128+J129+J132+J134+J127+J131+J135+J133</f>
        <v>0</v>
      </c>
      <c r="K136" s="54">
        <f>K128+K129+K132+K134+K127+K131+K135+K133</f>
        <v>693.59827</v>
      </c>
      <c r="L136" s="54">
        <f>L128+L129+L132+L134+L127+L131+L135+L133</f>
        <v>0</v>
      </c>
      <c r="M136" s="54">
        <f>M128+M129+M132</f>
        <v>0</v>
      </c>
      <c r="N136" s="26">
        <f>SUM(D136,G136)</f>
        <v>9066.837599999999</v>
      </c>
      <c r="O136" s="23"/>
    </row>
    <row r="137" spans="1:15" ht="61.5" customHeight="1" hidden="1">
      <c r="A137" s="80"/>
      <c r="B137" s="42"/>
      <c r="C137" s="38"/>
      <c r="D137" s="26"/>
      <c r="E137" s="26"/>
      <c r="F137" s="26"/>
      <c r="G137" s="26"/>
      <c r="H137" s="26"/>
      <c r="I137" s="26"/>
      <c r="J137" s="26"/>
      <c r="K137" s="26"/>
      <c r="L137" s="26"/>
      <c r="M137" s="26"/>
      <c r="N137" s="26"/>
      <c r="O137" s="23"/>
    </row>
    <row r="138" spans="1:15" ht="18.75">
      <c r="A138" s="80"/>
      <c r="B138" s="42"/>
      <c r="C138" s="25" t="s">
        <v>94</v>
      </c>
      <c r="D138" s="29">
        <f>D136+D121+D111+D63+D49+D20</f>
        <v>137468.523</v>
      </c>
      <c r="E138" s="29">
        <f>E136+E121+E111+E63+E49+E20</f>
        <v>44040.174</v>
      </c>
      <c r="F138" s="29">
        <f>F136+F121+F111+F63+F49+F20</f>
        <v>8491.966999999999</v>
      </c>
      <c r="G138" s="67">
        <f>H138+K138</f>
        <v>2655.7285999999995</v>
      </c>
      <c r="H138" s="67">
        <f aca="true" t="shared" si="10" ref="H138:M138">H136+H121+H111+H63+H49+H20</f>
        <v>1130.2123299999998</v>
      </c>
      <c r="I138" s="29">
        <f t="shared" si="10"/>
        <v>164.87</v>
      </c>
      <c r="J138" s="29">
        <f t="shared" si="10"/>
        <v>0</v>
      </c>
      <c r="K138" s="67">
        <f t="shared" si="10"/>
        <v>1525.5162699999998</v>
      </c>
      <c r="L138" s="29">
        <f t="shared" si="10"/>
        <v>498.055</v>
      </c>
      <c r="M138" s="29">
        <f t="shared" si="10"/>
        <v>246.84500000000003</v>
      </c>
      <c r="N138" s="67">
        <f>D138+G138</f>
        <v>140124.2516</v>
      </c>
      <c r="O138" s="23"/>
    </row>
    <row r="139" spans="1:17" ht="31.5">
      <c r="A139" s="80"/>
      <c r="B139" s="42"/>
      <c r="C139" s="8" t="s">
        <v>88</v>
      </c>
      <c r="D139" s="26">
        <f>D110+D109+D108+D104+D91+D90+D89+D88+D87+D86+D85+D84+D83+D82+D81+D80+D79+D77+D76+D75+D74+D73+D71+D69+D68+D67+D66</f>
        <v>53171.29999999999</v>
      </c>
      <c r="E139" s="26"/>
      <c r="F139" s="26"/>
      <c r="G139" s="61">
        <f>H139+K139</f>
        <v>1441.2620000000002</v>
      </c>
      <c r="H139" s="61">
        <f>H110+H109+H108+H104+H91+H90+H89+H88+H87+H86+H85+H84+H83+H82+H81+H80+H79+H77+H76+H75+H74+H73+H71+H69+H68+H67+H66+H132+H45</f>
        <v>467.899</v>
      </c>
      <c r="I139" s="26"/>
      <c r="J139" s="26"/>
      <c r="K139" s="61">
        <f>K110+K109+K108+K104+K91+K90+K89+K88+K87+K86+K85+K84+K83+K82+K81+K80+K79+K77+K76+K75+K74+K73+K71+K69+K68+K67+K66+K132+K45</f>
        <v>973.363</v>
      </c>
      <c r="L139" s="26">
        <f>L68</f>
        <v>0</v>
      </c>
      <c r="M139" s="26">
        <f>M68</f>
        <v>0</v>
      </c>
      <c r="N139" s="61">
        <f>G139+D139</f>
        <v>54612.56199999999</v>
      </c>
      <c r="O139" s="23"/>
      <c r="Q139" s="23"/>
    </row>
    <row r="140" spans="1:15" ht="42" customHeight="1">
      <c r="A140" s="80"/>
      <c r="B140" s="42"/>
      <c r="C140" s="94" t="s">
        <v>101</v>
      </c>
      <c r="D140" s="94"/>
      <c r="E140" s="6"/>
      <c r="G140" s="51"/>
      <c r="H140" s="91" t="s">
        <v>102</v>
      </c>
      <c r="I140" s="91"/>
      <c r="J140" s="91"/>
      <c r="K140" s="91"/>
      <c r="L140" s="11"/>
      <c r="M140" s="15" t="s">
        <v>86</v>
      </c>
      <c r="N140" s="11"/>
      <c r="O140" s="65"/>
    </row>
    <row r="141" spans="1:14" ht="12.75" customHeight="1">
      <c r="A141" s="80"/>
      <c r="B141" s="42"/>
      <c r="C141" s="7"/>
      <c r="D141" s="21"/>
      <c r="E141" s="21"/>
      <c r="F141" s="21"/>
      <c r="G141" s="11"/>
      <c r="H141" s="11"/>
      <c r="I141" s="11"/>
      <c r="J141" s="11"/>
      <c r="K141" s="11"/>
      <c r="L141" s="11"/>
      <c r="M141" s="11"/>
      <c r="N141" s="11"/>
    </row>
    <row r="142" spans="1:6" ht="15.75" hidden="1">
      <c r="A142" s="80"/>
      <c r="B142" s="42"/>
      <c r="C142" s="8"/>
      <c r="D142" s="23"/>
      <c r="E142" s="23"/>
      <c r="F142" s="23"/>
    </row>
    <row r="143" spans="1:14" ht="15.75" hidden="1">
      <c r="A143" s="80"/>
      <c r="B143" s="42"/>
      <c r="C143" s="13"/>
      <c r="D143" s="22"/>
      <c r="E143" s="22"/>
      <c r="F143" s="22"/>
      <c r="G143" s="14">
        <f>SUM(H143,K143)</f>
        <v>4</v>
      </c>
      <c r="H143" s="14">
        <f>SUM(H16)</f>
        <v>2</v>
      </c>
      <c r="I143" s="14">
        <f>SUM(I16)</f>
        <v>0</v>
      </c>
      <c r="J143" s="14">
        <f>SUM(J16)</f>
        <v>0</v>
      </c>
      <c r="K143" s="14">
        <f>SUM(K16)</f>
        <v>2</v>
      </c>
      <c r="L143" s="14"/>
      <c r="M143" s="14"/>
      <c r="N143" s="14" t="e">
        <f>SUM(#REF!,G143)</f>
        <v>#REF!</v>
      </c>
    </row>
    <row r="144" spans="1:14" ht="15.75" hidden="1">
      <c r="A144" s="80"/>
      <c r="B144" s="42"/>
      <c r="C144" s="13"/>
      <c r="D144" s="22"/>
      <c r="E144" s="22"/>
      <c r="F144" s="22"/>
      <c r="G144" s="14" t="e">
        <f aca="true" t="shared" si="11" ref="G144:G163">SUM(H144,K144)</f>
        <v>#REF!</v>
      </c>
      <c r="H144" s="14" t="e">
        <f>SUM(#REF!)</f>
        <v>#REF!</v>
      </c>
      <c r="I144" s="14" t="e">
        <f>SUM(#REF!)</f>
        <v>#REF!</v>
      </c>
      <c r="J144" s="14" t="e">
        <f>SUM(#REF!)</f>
        <v>#REF!</v>
      </c>
      <c r="K144" s="14" t="e">
        <f>SUM(#REF!)</f>
        <v>#REF!</v>
      </c>
      <c r="L144" s="14"/>
      <c r="M144" s="14"/>
      <c r="N144" s="14" t="e">
        <f>SUM(#REF!,G144)</f>
        <v>#REF!</v>
      </c>
    </row>
    <row r="145" spans="1:14" ht="15.75" hidden="1">
      <c r="A145" s="80"/>
      <c r="B145" s="42"/>
      <c r="C145" s="13"/>
      <c r="D145" s="22"/>
      <c r="E145" s="22"/>
      <c r="F145" s="22"/>
      <c r="G145" s="14" t="e">
        <f t="shared" si="11"/>
        <v>#REF!</v>
      </c>
      <c r="H145" s="14" t="e">
        <f>SUM(H49,#REF!,#REF!,#REF!,#REF!)</f>
        <v>#REF!</v>
      </c>
      <c r="I145" s="14" t="e">
        <f>SUM(I49,#REF!,#REF!,#REF!,#REF!)</f>
        <v>#REF!</v>
      </c>
      <c r="J145" s="14" t="e">
        <f>SUM(J49,#REF!,#REF!,#REF!,#REF!)</f>
        <v>#REF!</v>
      </c>
      <c r="K145" s="14" t="e">
        <f>SUM(K49,#REF!,#REF!,#REF!,#REF!)</f>
        <v>#REF!</v>
      </c>
      <c r="L145" s="14"/>
      <c r="M145" s="14"/>
      <c r="N145" s="14" t="e">
        <f>SUM(#REF!,G145)</f>
        <v>#REF!</v>
      </c>
    </row>
    <row r="146" spans="1:14" ht="15.75" hidden="1">
      <c r="A146" s="80"/>
      <c r="B146" s="42"/>
      <c r="C146" s="13"/>
      <c r="D146" s="22"/>
      <c r="E146" s="22"/>
      <c r="F146" s="22"/>
      <c r="G146" s="14">
        <f t="shared" si="11"/>
        <v>255.09499999999997</v>
      </c>
      <c r="H146" s="14">
        <f>SUM(H52)</f>
        <v>20.2</v>
      </c>
      <c r="I146" s="14">
        <f>SUM(I52)</f>
        <v>0</v>
      </c>
      <c r="J146" s="14">
        <f>SUM(J52)</f>
        <v>0</v>
      </c>
      <c r="K146" s="14">
        <f>SUM(K52)</f>
        <v>234.89499999999998</v>
      </c>
      <c r="L146" s="14"/>
      <c r="M146" s="14"/>
      <c r="N146" s="14" t="e">
        <f>SUM(#REF!,G146)</f>
        <v>#REF!</v>
      </c>
    </row>
    <row r="147" spans="1:14" ht="15.75" hidden="1">
      <c r="A147" s="80"/>
      <c r="B147" s="42"/>
      <c r="C147" s="13"/>
      <c r="D147" s="22"/>
      <c r="E147" s="22"/>
      <c r="F147" s="22"/>
      <c r="G147" s="14" t="e">
        <f t="shared" si="11"/>
        <v>#REF!</v>
      </c>
      <c r="H147" s="14" t="e">
        <f>SUM(H66:H69,#REF!)</f>
        <v>#REF!</v>
      </c>
      <c r="I147" s="14" t="e">
        <f>SUM(I66:I69,#REF!)</f>
        <v>#REF!</v>
      </c>
      <c r="J147" s="14" t="e">
        <f>SUM(J66:J69,#REF!)</f>
        <v>#REF!</v>
      </c>
      <c r="K147" s="14" t="e">
        <f>SUM(K66:K69,#REF!)</f>
        <v>#REF!</v>
      </c>
      <c r="L147" s="14"/>
      <c r="M147" s="14"/>
      <c r="N147" s="14" t="e">
        <f>SUM(#REF!,G147)</f>
        <v>#REF!</v>
      </c>
    </row>
    <row r="148" spans="1:14" ht="12.75" customHeight="1" hidden="1">
      <c r="A148" s="80"/>
      <c r="B148" s="42"/>
      <c r="C148" s="13"/>
      <c r="D148" s="22"/>
      <c r="E148" s="22"/>
      <c r="F148" s="22"/>
      <c r="G148" s="14" t="e">
        <f>SUM(#REF!)</f>
        <v>#REF!</v>
      </c>
      <c r="H148" s="14" t="e">
        <f>SUM(#REF!)</f>
        <v>#REF!</v>
      </c>
      <c r="I148" s="14" t="e">
        <f>SUM(#REF!)</f>
        <v>#REF!</v>
      </c>
      <c r="J148" s="14" t="e">
        <f>SUM(#REF!)</f>
        <v>#REF!</v>
      </c>
      <c r="K148" s="14" t="e">
        <f>SUM(#REF!)</f>
        <v>#REF!</v>
      </c>
      <c r="L148" s="14"/>
      <c r="M148" s="14"/>
      <c r="N148" s="14" t="e">
        <f>SUM(#REF!,G148)</f>
        <v>#REF!</v>
      </c>
    </row>
    <row r="149" spans="1:14" ht="15.75" hidden="1">
      <c r="A149" s="80"/>
      <c r="B149" s="42"/>
      <c r="C149" s="13"/>
      <c r="D149" s="22"/>
      <c r="E149" s="22"/>
      <c r="F149" s="22"/>
      <c r="G149" s="14" t="e">
        <f t="shared" si="11"/>
        <v>#REF!</v>
      </c>
      <c r="H149" s="14" t="e">
        <f>SUM(#REF!,H115)</f>
        <v>#REF!</v>
      </c>
      <c r="I149" s="14" t="e">
        <f>SUM(#REF!,I115)</f>
        <v>#REF!</v>
      </c>
      <c r="J149" s="14" t="e">
        <f>SUM(#REF!,J115)</f>
        <v>#REF!</v>
      </c>
      <c r="K149" s="14" t="e">
        <f>SUM(#REF!,K115)</f>
        <v>#REF!</v>
      </c>
      <c r="L149" s="14"/>
      <c r="M149" s="14"/>
      <c r="N149" s="14" t="e">
        <f>SUM(#REF!,G149)</f>
        <v>#REF!</v>
      </c>
    </row>
    <row r="150" spans="1:14" ht="15.75" hidden="1">
      <c r="A150" s="80"/>
      <c r="B150" s="42"/>
      <c r="C150" s="13"/>
      <c r="D150" s="22"/>
      <c r="E150" s="22"/>
      <c r="F150" s="22"/>
      <c r="G150" s="14" t="e">
        <f t="shared" si="11"/>
        <v>#REF!</v>
      </c>
      <c r="H150" s="14" t="e">
        <f>SUM(#REF!,#REF!)</f>
        <v>#REF!</v>
      </c>
      <c r="I150" s="14" t="e">
        <f>SUM(#REF!,#REF!)</f>
        <v>#REF!</v>
      </c>
      <c r="J150" s="14" t="e">
        <f>SUM(#REF!,#REF!)</f>
        <v>#REF!</v>
      </c>
      <c r="K150" s="14" t="e">
        <f>SUM(#REF!,#REF!)</f>
        <v>#REF!</v>
      </c>
      <c r="L150" s="14"/>
      <c r="M150" s="14"/>
      <c r="N150" s="14" t="e">
        <f>SUM(#REF!,G150)</f>
        <v>#REF!</v>
      </c>
    </row>
    <row r="151" spans="1:14" ht="15.75" hidden="1">
      <c r="A151" s="80"/>
      <c r="B151" s="42"/>
      <c r="C151" s="13"/>
      <c r="D151" s="22"/>
      <c r="E151" s="22"/>
      <c r="F151" s="22"/>
      <c r="G151" s="14" t="e">
        <f t="shared" si="11"/>
        <v>#REF!</v>
      </c>
      <c r="H151" s="14" t="e">
        <f>SUM(#REF!)</f>
        <v>#REF!</v>
      </c>
      <c r="I151" s="14" t="e">
        <f>SUM(#REF!)</f>
        <v>#REF!</v>
      </c>
      <c r="J151" s="14" t="e">
        <f>SUM(#REF!)</f>
        <v>#REF!</v>
      </c>
      <c r="K151" s="14" t="e">
        <f>SUM(#REF!)</f>
        <v>#REF!</v>
      </c>
      <c r="L151" s="14"/>
      <c r="M151" s="14"/>
      <c r="N151" s="14" t="e">
        <f>SUM(#REF!,G151)</f>
        <v>#REF!</v>
      </c>
    </row>
    <row r="152" spans="1:14" ht="15.75" hidden="1">
      <c r="A152" s="80"/>
      <c r="B152" s="42"/>
      <c r="C152" s="13"/>
      <c r="D152" s="22"/>
      <c r="E152" s="22"/>
      <c r="F152" s="22"/>
      <c r="G152" s="14" t="e">
        <f t="shared" si="11"/>
        <v>#REF!</v>
      </c>
      <c r="H152" s="14" t="e">
        <f>SUM(#REF!,#REF!,#REF!,#REF!,#REF!,#REF!,#REF!,#REF!,#REF!,#REF!,#REF!)</f>
        <v>#REF!</v>
      </c>
      <c r="I152" s="14" t="e">
        <f>SUM(#REF!,#REF!,#REF!,#REF!,#REF!,#REF!,#REF!,#REF!,#REF!,#REF!,#REF!)</f>
        <v>#REF!</v>
      </c>
      <c r="J152" s="14" t="e">
        <f>SUM(#REF!,#REF!,#REF!,#REF!,#REF!,#REF!,#REF!,#REF!,#REF!,#REF!,#REF!)</f>
        <v>#REF!</v>
      </c>
      <c r="K152" s="14" t="e">
        <f>SUM(#REF!,#REF!,#REF!,#REF!,#REF!,#REF!,#REF!,#REF!,#REF!,#REF!,#REF!)</f>
        <v>#REF!</v>
      </c>
      <c r="L152" s="14"/>
      <c r="M152" s="14"/>
      <c r="N152" s="14" t="e">
        <f>SUM(#REF!,G152)</f>
        <v>#REF!</v>
      </c>
    </row>
    <row r="153" spans="1:14" ht="15.75" hidden="1">
      <c r="A153" s="80"/>
      <c r="B153" s="42"/>
      <c r="C153" s="13"/>
      <c r="D153" s="22"/>
      <c r="E153" s="22"/>
      <c r="F153" s="22"/>
      <c r="G153" s="14" t="e">
        <f t="shared" si="11"/>
        <v>#REF!</v>
      </c>
      <c r="H153" s="14" t="e">
        <f>SUM(#REF!)</f>
        <v>#REF!</v>
      </c>
      <c r="I153" s="14" t="e">
        <f>SUM(#REF!)</f>
        <v>#REF!</v>
      </c>
      <c r="J153" s="14" t="e">
        <f>SUM(#REF!)</f>
        <v>#REF!</v>
      </c>
      <c r="K153" s="14" t="e">
        <f>SUM(#REF!)</f>
        <v>#REF!</v>
      </c>
      <c r="L153" s="14"/>
      <c r="M153" s="14"/>
      <c r="N153" s="14" t="e">
        <f>SUM(#REF!,G153)</f>
        <v>#REF!</v>
      </c>
    </row>
    <row r="154" spans="1:14" ht="15.75" hidden="1">
      <c r="A154" s="80"/>
      <c r="B154" s="42"/>
      <c r="C154" s="13"/>
      <c r="D154" s="22"/>
      <c r="E154" s="22"/>
      <c r="F154" s="22"/>
      <c r="G154" s="14" t="e">
        <f t="shared" si="11"/>
        <v>#REF!</v>
      </c>
      <c r="H154" s="14" t="e">
        <f>SUM(#REF!,#REF!,#REF!,#REF!,#REF!,#REF!)</f>
        <v>#REF!</v>
      </c>
      <c r="I154" s="14" t="e">
        <f>SUM(#REF!,#REF!,#REF!,#REF!,#REF!,#REF!)</f>
        <v>#REF!</v>
      </c>
      <c r="J154" s="14" t="e">
        <f>SUM(#REF!,#REF!,#REF!,#REF!,#REF!,#REF!)</f>
        <v>#REF!</v>
      </c>
      <c r="K154" s="14" t="e">
        <f>SUM(#REF!,#REF!,#REF!,#REF!,#REF!,#REF!)</f>
        <v>#REF!</v>
      </c>
      <c r="L154" s="14"/>
      <c r="M154" s="14"/>
      <c r="N154" s="14" t="e">
        <f>SUM(#REF!,G154)</f>
        <v>#REF!</v>
      </c>
    </row>
    <row r="155" spans="1:14" ht="15.75" hidden="1">
      <c r="A155" s="80"/>
      <c r="B155" s="42"/>
      <c r="C155" s="13"/>
      <c r="D155" s="22"/>
      <c r="E155" s="22"/>
      <c r="F155" s="22"/>
      <c r="G155" s="14" t="e">
        <f t="shared" si="11"/>
        <v>#REF!</v>
      </c>
      <c r="H155" s="14" t="e">
        <f>SUM(#REF!,#REF!)</f>
        <v>#REF!</v>
      </c>
      <c r="I155" s="14" t="e">
        <f>SUM(#REF!,#REF!)</f>
        <v>#REF!</v>
      </c>
      <c r="J155" s="14" t="e">
        <f>SUM(#REF!,#REF!)</f>
        <v>#REF!</v>
      </c>
      <c r="K155" s="14" t="e">
        <f>SUM(#REF!,#REF!)</f>
        <v>#REF!</v>
      </c>
      <c r="L155" s="14"/>
      <c r="M155" s="14"/>
      <c r="N155" s="14" t="e">
        <f>SUM(#REF!,G155)</f>
        <v>#REF!</v>
      </c>
    </row>
    <row r="156" spans="1:14" ht="15.75" hidden="1">
      <c r="A156" s="80"/>
      <c r="B156" s="42"/>
      <c r="C156" s="13"/>
      <c r="D156" s="22"/>
      <c r="E156" s="22"/>
      <c r="F156" s="22"/>
      <c r="G156" s="14" t="e">
        <f t="shared" si="11"/>
        <v>#REF!</v>
      </c>
      <c r="H156" s="14" t="e">
        <f>SUM(#REF!)</f>
        <v>#REF!</v>
      </c>
      <c r="I156" s="14" t="e">
        <f>SUM(#REF!)</f>
        <v>#REF!</v>
      </c>
      <c r="J156" s="14" t="e">
        <f>SUM(#REF!)</f>
        <v>#REF!</v>
      </c>
      <c r="K156" s="14" t="e">
        <f>SUM(#REF!)</f>
        <v>#REF!</v>
      </c>
      <c r="L156" s="14"/>
      <c r="M156" s="14"/>
      <c r="N156" s="14" t="e">
        <f>SUM(#REF!,G156)</f>
        <v>#REF!</v>
      </c>
    </row>
    <row r="157" spans="1:14" ht="15.75" hidden="1">
      <c r="A157" s="80"/>
      <c r="B157" s="85"/>
      <c r="C157" s="13"/>
      <c r="D157" s="22"/>
      <c r="E157" s="22"/>
      <c r="F157" s="22"/>
      <c r="G157" s="14" t="e">
        <f t="shared" si="11"/>
        <v>#REF!</v>
      </c>
      <c r="H157" s="14" t="e">
        <f>SUM(#REF!,#REF!,#REF!,#REF!,#REF!)</f>
        <v>#REF!</v>
      </c>
      <c r="I157" s="14" t="e">
        <f>SUM(#REF!,#REF!,#REF!,#REF!,#REF!)</f>
        <v>#REF!</v>
      </c>
      <c r="J157" s="14" t="e">
        <f>SUM(#REF!,#REF!,#REF!,#REF!,#REF!)</f>
        <v>#REF!</v>
      </c>
      <c r="K157" s="14" t="e">
        <f>SUM(#REF!,#REF!,#REF!,#REF!,#REF!)</f>
        <v>#REF!</v>
      </c>
      <c r="L157" s="14"/>
      <c r="M157" s="14"/>
      <c r="N157" s="14" t="e">
        <f>SUM(#REF!,G157)</f>
        <v>#REF!</v>
      </c>
    </row>
    <row r="158" spans="1:14" ht="15.75" hidden="1">
      <c r="A158" s="80"/>
      <c r="B158" s="85"/>
      <c r="C158" s="13"/>
      <c r="D158" s="22"/>
      <c r="E158" s="22"/>
      <c r="F158" s="22"/>
      <c r="G158" s="14" t="e">
        <f>SUM(#REF!,#REF!,#REF!,#REF!,#REF!,G125)</f>
        <v>#REF!</v>
      </c>
      <c r="H158" s="14" t="e">
        <f>SUM(#REF!,#REF!,#REF!,#REF!,#REF!,H125)</f>
        <v>#REF!</v>
      </c>
      <c r="I158" s="14" t="e">
        <f>SUM(#REF!,#REF!,#REF!,#REF!,#REF!,I125)</f>
        <v>#REF!</v>
      </c>
      <c r="J158" s="14" t="e">
        <f>SUM(#REF!,#REF!,#REF!,#REF!,#REF!,J125)</f>
        <v>#REF!</v>
      </c>
      <c r="K158" s="14" t="e">
        <f>SUM(#REF!,#REF!,#REF!,#REF!,#REF!,K125)</f>
        <v>#REF!</v>
      </c>
      <c r="L158" s="14"/>
      <c r="M158" s="14"/>
      <c r="N158" s="14" t="e">
        <f>SUM(#REF!,G158)</f>
        <v>#REF!</v>
      </c>
    </row>
    <row r="159" spans="1:14" ht="20.25" customHeight="1" hidden="1">
      <c r="A159" s="80"/>
      <c r="B159" s="85"/>
      <c r="C159" s="13"/>
      <c r="D159" s="22"/>
      <c r="E159" s="22"/>
      <c r="F159" s="22"/>
      <c r="G159" s="14" t="e">
        <f t="shared" si="11"/>
        <v>#REF!</v>
      </c>
      <c r="H159" s="14" t="e">
        <f>SUM(#REF!)</f>
        <v>#REF!</v>
      </c>
      <c r="I159" s="14" t="e">
        <f>SUM(#REF!)</f>
        <v>#REF!</v>
      </c>
      <c r="J159" s="14" t="e">
        <f>SUM(#REF!)</f>
        <v>#REF!</v>
      </c>
      <c r="K159" s="14" t="e">
        <f>SUM(#REF!)</f>
        <v>#REF!</v>
      </c>
      <c r="L159" s="14"/>
      <c r="M159" s="14"/>
      <c r="N159" s="14" t="e">
        <f>SUM(#REF!,G159)</f>
        <v>#REF!</v>
      </c>
    </row>
    <row r="160" spans="1:14" ht="21" customHeight="1" hidden="1">
      <c r="A160" s="80"/>
      <c r="B160" s="85"/>
      <c r="C160" s="13"/>
      <c r="D160" s="22"/>
      <c r="E160" s="22"/>
      <c r="F160" s="22"/>
      <c r="G160" s="14" t="e">
        <f t="shared" si="11"/>
        <v>#REF!</v>
      </c>
      <c r="H160" s="14" t="e">
        <f>SUM(#REF!,#REF!)</f>
        <v>#REF!</v>
      </c>
      <c r="I160" s="14" t="e">
        <f>SUM(#REF!,#REF!)</f>
        <v>#REF!</v>
      </c>
      <c r="J160" s="14" t="e">
        <f>SUM(#REF!,#REF!)</f>
        <v>#REF!</v>
      </c>
      <c r="K160" s="14" t="e">
        <f>SUM(#REF!,#REF!)</f>
        <v>#REF!</v>
      </c>
      <c r="L160" s="14"/>
      <c r="M160" s="14"/>
      <c r="N160" s="14" t="e">
        <f>SUM(#REF!,G160)</f>
        <v>#REF!</v>
      </c>
    </row>
    <row r="161" spans="1:14" ht="24.75" customHeight="1" hidden="1">
      <c r="A161" s="80"/>
      <c r="B161" s="85"/>
      <c r="C161" s="13"/>
      <c r="D161" s="22"/>
      <c r="E161" s="22"/>
      <c r="F161" s="22"/>
      <c r="G161" s="14" t="e">
        <f t="shared" si="11"/>
        <v>#REF!</v>
      </c>
      <c r="H161" s="14" t="e">
        <f>SUM(#REF!,#REF!)</f>
        <v>#REF!</v>
      </c>
      <c r="I161" s="14" t="e">
        <f>SUM(#REF!,#REF!)</f>
        <v>#REF!</v>
      </c>
      <c r="J161" s="14" t="e">
        <f>SUM(#REF!,#REF!)</f>
        <v>#REF!</v>
      </c>
      <c r="K161" s="14" t="e">
        <f>SUM(#REF!,#REF!)</f>
        <v>#REF!</v>
      </c>
      <c r="L161" s="14"/>
      <c r="M161" s="14"/>
      <c r="N161" s="14" t="e">
        <f>SUM(#REF!,G161)</f>
        <v>#REF!</v>
      </c>
    </row>
    <row r="162" spans="1:14" ht="24.75" customHeight="1" hidden="1">
      <c r="A162" s="80"/>
      <c r="B162" s="85"/>
      <c r="C162" s="13"/>
      <c r="D162" s="22"/>
      <c r="E162" s="22"/>
      <c r="F162" s="22"/>
      <c r="G162" s="14">
        <f t="shared" si="11"/>
        <v>0</v>
      </c>
      <c r="H162" s="14"/>
      <c r="I162" s="14"/>
      <c r="J162" s="14"/>
      <c r="K162" s="14"/>
      <c r="L162" s="14"/>
      <c r="M162" s="14"/>
      <c r="N162" s="14" t="e">
        <f>SUM(#REF!,G162)</f>
        <v>#REF!</v>
      </c>
    </row>
    <row r="163" spans="1:14" ht="19.5" customHeight="1" hidden="1">
      <c r="A163" s="80"/>
      <c r="B163" s="85"/>
      <c r="C163" s="13"/>
      <c r="D163" s="22"/>
      <c r="E163" s="22"/>
      <c r="F163" s="22"/>
      <c r="G163" s="14" t="e">
        <f t="shared" si="11"/>
        <v>#REF!</v>
      </c>
      <c r="H163" s="14" t="e">
        <f>SUM(H143:H161)</f>
        <v>#REF!</v>
      </c>
      <c r="I163" s="14" t="e">
        <f>SUM(I143:I161)</f>
        <v>#REF!</v>
      </c>
      <c r="J163" s="14" t="e">
        <f>SUM(J143:J161)</f>
        <v>#REF!</v>
      </c>
      <c r="K163" s="14" t="e">
        <f>SUM(K143:K161)</f>
        <v>#REF!</v>
      </c>
      <c r="L163" s="14"/>
      <c r="M163" s="14"/>
      <c r="N163" s="14" t="e">
        <f>SUM(#REF!,G163)</f>
        <v>#REF!</v>
      </c>
    </row>
    <row r="164" spans="1:14" ht="19.5" customHeight="1">
      <c r="A164" s="80"/>
      <c r="B164" s="85"/>
      <c r="C164" s="13"/>
      <c r="D164" s="22"/>
      <c r="E164" s="22"/>
      <c r="F164" s="22"/>
      <c r="G164" s="14"/>
      <c r="H164" s="14"/>
      <c r="I164" s="14"/>
      <c r="J164" s="14"/>
      <c r="K164" s="14"/>
      <c r="L164" s="14"/>
      <c r="M164" s="14"/>
      <c r="N164" s="14"/>
    </row>
    <row r="165" spans="1:6" ht="15.75">
      <c r="A165" s="80"/>
      <c r="B165" s="85"/>
      <c r="C165" s="9"/>
      <c r="D165" s="23"/>
      <c r="E165" s="23"/>
      <c r="F165" s="23"/>
    </row>
    <row r="166" spans="1:15" ht="15.75">
      <c r="A166" s="80"/>
      <c r="B166" s="85"/>
      <c r="C166" s="9"/>
      <c r="D166" s="23"/>
      <c r="E166" s="23"/>
      <c r="F166" s="23"/>
      <c r="N166" s="23"/>
      <c r="O166" s="64"/>
    </row>
    <row r="167" spans="1:6" ht="15.75">
      <c r="A167" s="80"/>
      <c r="B167" s="85"/>
      <c r="C167" s="9"/>
      <c r="D167" s="23"/>
      <c r="E167" s="23"/>
      <c r="F167" s="23"/>
    </row>
    <row r="168" spans="1:6" ht="15.75">
      <c r="A168" s="80"/>
      <c r="B168" s="85"/>
      <c r="C168" s="9"/>
      <c r="D168" s="23"/>
      <c r="E168" s="23"/>
      <c r="F168" s="23"/>
    </row>
    <row r="169" spans="1:6" ht="15.75">
      <c r="A169" s="80"/>
      <c r="B169" s="85"/>
      <c r="C169" s="9"/>
      <c r="D169" s="23"/>
      <c r="E169" s="23"/>
      <c r="F169" s="23"/>
    </row>
    <row r="170" spans="1:6" ht="15.75">
      <c r="A170" s="80"/>
      <c r="B170" s="85"/>
      <c r="C170" s="9"/>
      <c r="D170" s="23"/>
      <c r="E170" s="23"/>
      <c r="F170" s="23"/>
    </row>
    <row r="171" spans="1:6" ht="15.75">
      <c r="A171" s="80"/>
      <c r="B171" s="85"/>
      <c r="C171" s="9"/>
      <c r="D171" s="23"/>
      <c r="E171" s="23"/>
      <c r="F171" s="23"/>
    </row>
    <row r="172" spans="1:6" ht="15.75">
      <c r="A172" s="80"/>
      <c r="B172" s="85"/>
      <c r="C172" s="9"/>
      <c r="D172" s="23"/>
      <c r="E172" s="23"/>
      <c r="F172" s="23"/>
    </row>
    <row r="173" spans="1:6" ht="15.75">
      <c r="A173" s="80"/>
      <c r="B173" s="85"/>
      <c r="C173" s="9"/>
      <c r="D173" s="23"/>
      <c r="E173" s="23"/>
      <c r="F173" s="23"/>
    </row>
    <row r="174" spans="1:6" ht="15.75">
      <c r="A174" s="80"/>
      <c r="B174" s="85"/>
      <c r="C174" s="9"/>
      <c r="D174" s="23"/>
      <c r="E174" s="23"/>
      <c r="F174" s="23"/>
    </row>
    <row r="175" spans="1:6" ht="15.75">
      <c r="A175" s="80"/>
      <c r="B175" s="85"/>
      <c r="C175" s="9"/>
      <c r="D175" s="23"/>
      <c r="E175" s="23"/>
      <c r="F175" s="23"/>
    </row>
    <row r="176" spans="1:6" ht="15.75">
      <c r="A176" s="80"/>
      <c r="B176" s="85"/>
      <c r="C176" s="9"/>
      <c r="D176" s="23"/>
      <c r="E176" s="23"/>
      <c r="F176" s="23"/>
    </row>
    <row r="177" spans="1:6" ht="15.75">
      <c r="A177" s="80"/>
      <c r="B177" s="85"/>
      <c r="C177" s="9"/>
      <c r="D177" s="23"/>
      <c r="E177" s="23"/>
      <c r="F177" s="23"/>
    </row>
    <row r="178" spans="1:6" ht="15.75">
      <c r="A178" s="80"/>
      <c r="B178" s="85"/>
      <c r="C178" s="9"/>
      <c r="D178" s="23"/>
      <c r="E178" s="23"/>
      <c r="F178" s="23"/>
    </row>
    <row r="179" spans="1:6" ht="15.75">
      <c r="A179" s="80"/>
      <c r="B179" s="85"/>
      <c r="C179" s="9"/>
      <c r="D179" s="23"/>
      <c r="E179" s="23"/>
      <c r="F179" s="23"/>
    </row>
    <row r="180" spans="1:6" ht="15.75">
      <c r="A180" s="80"/>
      <c r="B180" s="85"/>
      <c r="C180" s="9"/>
      <c r="D180" s="23"/>
      <c r="E180" s="23"/>
      <c r="F180" s="23"/>
    </row>
    <row r="181" spans="1:6" ht="15.75">
      <c r="A181" s="80"/>
      <c r="B181" s="85"/>
      <c r="C181" s="9"/>
      <c r="D181" s="23"/>
      <c r="E181" s="23"/>
      <c r="F181" s="23"/>
    </row>
    <row r="182" spans="1:6" ht="15.75">
      <c r="A182" s="80"/>
      <c r="B182" s="85"/>
      <c r="C182" s="9"/>
      <c r="D182" s="23"/>
      <c r="E182" s="23"/>
      <c r="F182" s="23"/>
    </row>
    <row r="183" spans="1:6" ht="15.75">
      <c r="A183" s="80"/>
      <c r="B183" s="85"/>
      <c r="C183" s="9"/>
      <c r="D183" s="23"/>
      <c r="E183" s="23"/>
      <c r="F183" s="23"/>
    </row>
    <row r="184" spans="1:6" ht="15.75">
      <c r="A184" s="80"/>
      <c r="B184" s="85"/>
      <c r="C184" s="9"/>
      <c r="D184" s="23"/>
      <c r="E184" s="23"/>
      <c r="F184" s="23"/>
    </row>
    <row r="185" spans="1:6" ht="15.75">
      <c r="A185" s="80"/>
      <c r="B185" s="85"/>
      <c r="C185" s="9"/>
      <c r="D185" s="23"/>
      <c r="E185" s="23"/>
      <c r="F185" s="23"/>
    </row>
    <row r="186" spans="1:6" ht="15.75">
      <c r="A186" s="80"/>
      <c r="B186" s="85"/>
      <c r="C186" s="9"/>
      <c r="D186" s="23"/>
      <c r="E186" s="23"/>
      <c r="F186" s="23"/>
    </row>
    <row r="187" spans="1:6" ht="15.75">
      <c r="A187" s="80"/>
      <c r="B187" s="85"/>
      <c r="C187" s="9"/>
      <c r="D187" s="23"/>
      <c r="E187" s="23"/>
      <c r="F187" s="23"/>
    </row>
    <row r="188" spans="1:6" ht="15.75">
      <c r="A188" s="80"/>
      <c r="B188" s="85"/>
      <c r="C188" s="9"/>
      <c r="D188" s="23"/>
      <c r="E188" s="23"/>
      <c r="F188" s="23"/>
    </row>
    <row r="189" spans="1:6" ht="15.75">
      <c r="A189" s="80"/>
      <c r="B189" s="85"/>
      <c r="C189" s="9"/>
      <c r="D189" s="23"/>
      <c r="E189" s="23"/>
      <c r="F189" s="23"/>
    </row>
    <row r="190" spans="1:6" ht="15.75">
      <c r="A190" s="80"/>
      <c r="B190" s="85"/>
      <c r="C190" s="9"/>
      <c r="D190" s="23"/>
      <c r="E190" s="23"/>
      <c r="F190" s="23"/>
    </row>
    <row r="191" spans="1:6" ht="15.75">
      <c r="A191" s="80"/>
      <c r="B191" s="85"/>
      <c r="C191" s="9"/>
      <c r="D191" s="23"/>
      <c r="E191" s="23"/>
      <c r="F191" s="23"/>
    </row>
    <row r="192" spans="1:6" ht="15.75">
      <c r="A192" s="80"/>
      <c r="B192" s="85"/>
      <c r="C192" s="9"/>
      <c r="D192" s="23"/>
      <c r="E192" s="23"/>
      <c r="F192" s="23"/>
    </row>
    <row r="193" spans="1:6" ht="15.75">
      <c r="A193" s="80"/>
      <c r="B193" s="85"/>
      <c r="C193" s="9"/>
      <c r="D193" s="23"/>
      <c r="E193" s="23"/>
      <c r="F193" s="23"/>
    </row>
    <row r="194" spans="1:6" ht="15.75">
      <c r="A194" s="80"/>
      <c r="B194" s="85"/>
      <c r="C194" s="9"/>
      <c r="D194" s="23"/>
      <c r="E194" s="23"/>
      <c r="F194" s="23"/>
    </row>
    <row r="195" spans="1:6" ht="15.75">
      <c r="A195" s="80"/>
      <c r="B195" s="85"/>
      <c r="C195" s="9"/>
      <c r="D195" s="23"/>
      <c r="E195" s="23"/>
      <c r="F195" s="23"/>
    </row>
    <row r="196" spans="1:6" ht="15.75">
      <c r="A196" s="80"/>
      <c r="B196" s="85"/>
      <c r="C196" s="9"/>
      <c r="D196" s="23"/>
      <c r="E196" s="23"/>
      <c r="F196" s="23"/>
    </row>
    <row r="197" spans="1:6" ht="15.75">
      <c r="A197" s="80"/>
      <c r="B197" s="85"/>
      <c r="C197" s="9"/>
      <c r="D197" s="23"/>
      <c r="E197" s="23"/>
      <c r="F197" s="23"/>
    </row>
    <row r="198" spans="1:6" ht="15.75">
      <c r="A198" s="80"/>
      <c r="B198" s="85"/>
      <c r="C198" s="9"/>
      <c r="D198" s="23"/>
      <c r="E198" s="23"/>
      <c r="F198" s="23"/>
    </row>
    <row r="199" spans="1:6" ht="15.75">
      <c r="A199" s="80"/>
      <c r="B199" s="85"/>
      <c r="C199" s="9"/>
      <c r="D199" s="23"/>
      <c r="E199" s="23"/>
      <c r="F199" s="23"/>
    </row>
    <row r="200" spans="1:6" ht="15.75">
      <c r="A200" s="80"/>
      <c r="B200" s="85"/>
      <c r="C200" s="9"/>
      <c r="D200" s="23"/>
      <c r="E200" s="23"/>
      <c r="F200" s="23"/>
    </row>
    <row r="201" spans="1:6" ht="15.75">
      <c r="A201" s="80"/>
      <c r="B201" s="85"/>
      <c r="C201" s="9"/>
      <c r="D201" s="23"/>
      <c r="E201" s="23"/>
      <c r="F201" s="23"/>
    </row>
    <row r="202" spans="1:6" ht="15.75">
      <c r="A202" s="80"/>
      <c r="B202" s="85"/>
      <c r="C202" s="9"/>
      <c r="D202" s="23"/>
      <c r="E202" s="23"/>
      <c r="F202" s="23"/>
    </row>
    <row r="203" spans="1:6" ht="15.75">
      <c r="A203" s="80"/>
      <c r="B203" s="85"/>
      <c r="C203" s="9"/>
      <c r="D203" s="23"/>
      <c r="E203" s="23"/>
      <c r="F203" s="23"/>
    </row>
    <row r="204" spans="1:6" ht="15.75">
      <c r="A204" s="80"/>
      <c r="B204" s="85"/>
      <c r="C204" s="9"/>
      <c r="D204" s="23"/>
      <c r="E204" s="23"/>
      <c r="F204" s="23"/>
    </row>
    <row r="205" spans="1:6" ht="15.75">
      <c r="A205" s="80"/>
      <c r="B205" s="85"/>
      <c r="C205" s="9"/>
      <c r="D205" s="23"/>
      <c r="E205" s="23"/>
      <c r="F205" s="23"/>
    </row>
    <row r="206" spans="1:6" ht="15.75">
      <c r="A206" s="80"/>
      <c r="B206" s="85"/>
      <c r="C206" s="9"/>
      <c r="D206" s="23"/>
      <c r="E206" s="23"/>
      <c r="F206" s="23"/>
    </row>
    <row r="207" spans="1:6" ht="15.75">
      <c r="A207" s="80"/>
      <c r="B207" s="85"/>
      <c r="C207" s="9"/>
      <c r="D207" s="23"/>
      <c r="E207" s="23"/>
      <c r="F207" s="23"/>
    </row>
    <row r="208" spans="1:6" ht="15.75">
      <c r="A208" s="80"/>
      <c r="B208" s="85"/>
      <c r="C208" s="9"/>
      <c r="D208" s="23"/>
      <c r="E208" s="23"/>
      <c r="F208" s="23"/>
    </row>
    <row r="209" spans="1:6" ht="15.75">
      <c r="A209" s="80"/>
      <c r="B209" s="85"/>
      <c r="C209" s="9"/>
      <c r="D209" s="23"/>
      <c r="E209" s="23"/>
      <c r="F209" s="23"/>
    </row>
    <row r="210" spans="1:6" ht="15.75">
      <c r="A210" s="80"/>
      <c r="B210" s="85"/>
      <c r="C210" s="9"/>
      <c r="D210" s="23"/>
      <c r="E210" s="23"/>
      <c r="F210" s="23"/>
    </row>
    <row r="211" spans="1:6" ht="15.75">
      <c r="A211" s="80"/>
      <c r="B211" s="85"/>
      <c r="C211" s="9"/>
      <c r="D211" s="23"/>
      <c r="E211" s="23"/>
      <c r="F211" s="23"/>
    </row>
    <row r="212" spans="1:6" ht="15.75">
      <c r="A212" s="80"/>
      <c r="B212" s="85"/>
      <c r="C212" s="9"/>
      <c r="D212" s="23"/>
      <c r="E212" s="23"/>
      <c r="F212" s="23"/>
    </row>
    <row r="213" spans="1:6" ht="15.75">
      <c r="A213" s="80"/>
      <c r="B213" s="85"/>
      <c r="C213" s="9"/>
      <c r="D213" s="23"/>
      <c r="E213" s="23"/>
      <c r="F213" s="23"/>
    </row>
    <row r="214" spans="1:6" ht="15.75">
      <c r="A214" s="80"/>
      <c r="B214" s="85"/>
      <c r="C214" s="9"/>
      <c r="D214" s="23"/>
      <c r="E214" s="23"/>
      <c r="F214" s="23"/>
    </row>
    <row r="215" spans="1:6" ht="15.75">
      <c r="A215" s="80"/>
      <c r="B215" s="85"/>
      <c r="C215" s="9"/>
      <c r="D215" s="23"/>
      <c r="E215" s="23"/>
      <c r="F215" s="23"/>
    </row>
    <row r="216" spans="1:6" ht="15.75">
      <c r="A216" s="80"/>
      <c r="B216" s="85"/>
      <c r="C216" s="9"/>
      <c r="D216" s="23"/>
      <c r="E216" s="23"/>
      <c r="F216" s="23"/>
    </row>
    <row r="217" spans="1:6" ht="15.75">
      <c r="A217" s="80"/>
      <c r="B217" s="85"/>
      <c r="C217" s="9"/>
      <c r="D217" s="23"/>
      <c r="E217" s="23"/>
      <c r="F217" s="23"/>
    </row>
    <row r="218" spans="1:6" ht="15.75">
      <c r="A218" s="80"/>
      <c r="B218" s="85"/>
      <c r="C218" s="9"/>
      <c r="D218" s="23"/>
      <c r="E218" s="23"/>
      <c r="F218" s="23"/>
    </row>
    <row r="219" spans="1:6" ht="15.75">
      <c r="A219" s="80"/>
      <c r="B219" s="85"/>
      <c r="C219" s="9"/>
      <c r="D219" s="23"/>
      <c r="E219" s="23"/>
      <c r="F219" s="23"/>
    </row>
    <row r="220" spans="1:6" ht="15.75">
      <c r="A220" s="80"/>
      <c r="B220" s="85"/>
      <c r="C220" s="9"/>
      <c r="D220" s="23"/>
      <c r="E220" s="23"/>
      <c r="F220" s="23"/>
    </row>
    <row r="221" spans="1:6" ht="15.75">
      <c r="A221" s="80"/>
      <c r="B221" s="85"/>
      <c r="C221" s="9"/>
      <c r="D221" s="23"/>
      <c r="E221" s="23"/>
      <c r="F221" s="23"/>
    </row>
    <row r="222" spans="1:6" ht="15.75">
      <c r="A222" s="80"/>
      <c r="B222" s="85"/>
      <c r="C222" s="9"/>
      <c r="D222" s="23"/>
      <c r="E222" s="23"/>
      <c r="F222" s="23"/>
    </row>
    <row r="223" spans="1:6" ht="15.75">
      <c r="A223" s="80"/>
      <c r="B223" s="85"/>
      <c r="C223" s="9"/>
      <c r="D223" s="23"/>
      <c r="E223" s="23"/>
      <c r="F223" s="23"/>
    </row>
    <row r="224" spans="1:6" ht="15.75">
      <c r="A224" s="80"/>
      <c r="B224" s="85"/>
      <c r="C224" s="9"/>
      <c r="D224" s="23"/>
      <c r="E224" s="23"/>
      <c r="F224" s="23"/>
    </row>
    <row r="225" spans="1:6" ht="15.75">
      <c r="A225" s="80"/>
      <c r="B225" s="85"/>
      <c r="C225" s="9"/>
      <c r="D225" s="23"/>
      <c r="E225" s="23"/>
      <c r="F225" s="23"/>
    </row>
    <row r="226" spans="1:6" ht="15.75">
      <c r="A226" s="80"/>
      <c r="B226" s="85"/>
      <c r="C226" s="9"/>
      <c r="D226" s="23"/>
      <c r="E226" s="23"/>
      <c r="F226" s="23"/>
    </row>
    <row r="227" spans="1:6" ht="15.75">
      <c r="A227" s="80"/>
      <c r="B227" s="85"/>
      <c r="C227" s="9"/>
      <c r="D227" s="23"/>
      <c r="E227" s="23"/>
      <c r="F227" s="23"/>
    </row>
    <row r="228" spans="1:6" ht="15.75">
      <c r="A228" s="80"/>
      <c r="B228" s="85"/>
      <c r="C228" s="9"/>
      <c r="D228" s="23"/>
      <c r="E228" s="23"/>
      <c r="F228" s="23"/>
    </row>
    <row r="229" spans="1:6" ht="15.75">
      <c r="A229" s="80"/>
      <c r="B229" s="85"/>
      <c r="C229" s="9"/>
      <c r="D229" s="23"/>
      <c r="E229" s="23"/>
      <c r="F229" s="23"/>
    </row>
    <row r="230" spans="1:6" ht="15.75">
      <c r="A230" s="80"/>
      <c r="B230" s="85"/>
      <c r="C230" s="9"/>
      <c r="D230" s="23"/>
      <c r="E230" s="23"/>
      <c r="F230" s="23"/>
    </row>
    <row r="231" spans="1:6" ht="15.75">
      <c r="A231" s="80"/>
      <c r="B231" s="85"/>
      <c r="C231" s="9"/>
      <c r="D231" s="23"/>
      <c r="E231" s="23"/>
      <c r="F231" s="23"/>
    </row>
    <row r="232" spans="1:6" ht="15.75">
      <c r="A232" s="80"/>
      <c r="B232" s="85"/>
      <c r="C232" s="9"/>
      <c r="D232" s="23"/>
      <c r="E232" s="23"/>
      <c r="F232" s="23"/>
    </row>
    <row r="233" spans="1:6" ht="15.75">
      <c r="A233" s="80"/>
      <c r="B233" s="85"/>
      <c r="C233" s="9"/>
      <c r="D233" s="23"/>
      <c r="E233" s="23"/>
      <c r="F233" s="23"/>
    </row>
    <row r="234" spans="1:6" ht="15.75">
      <c r="A234" s="80"/>
      <c r="B234" s="85"/>
      <c r="C234" s="9"/>
      <c r="D234" s="23"/>
      <c r="E234" s="23"/>
      <c r="F234" s="23"/>
    </row>
    <row r="235" spans="1:6" ht="15.75">
      <c r="A235" s="80"/>
      <c r="B235" s="85"/>
      <c r="C235" s="9"/>
      <c r="D235" s="23"/>
      <c r="E235" s="23"/>
      <c r="F235" s="23"/>
    </row>
    <row r="236" spans="1:6" ht="15.75">
      <c r="A236" s="80"/>
      <c r="B236" s="85"/>
      <c r="C236" s="9"/>
      <c r="D236" s="23"/>
      <c r="E236" s="23"/>
      <c r="F236" s="23"/>
    </row>
    <row r="237" spans="1:6" ht="15.75">
      <c r="A237" s="80"/>
      <c r="B237" s="85"/>
      <c r="C237" s="9"/>
      <c r="D237" s="23"/>
      <c r="E237" s="23"/>
      <c r="F237" s="23"/>
    </row>
    <row r="238" spans="1:6" ht="15.75">
      <c r="A238" s="80"/>
      <c r="B238" s="85"/>
      <c r="C238" s="9"/>
      <c r="D238" s="23"/>
      <c r="E238" s="23"/>
      <c r="F238" s="23"/>
    </row>
    <row r="239" spans="1:6" ht="15.75">
      <c r="A239" s="80"/>
      <c r="B239" s="85"/>
      <c r="C239" s="9"/>
      <c r="D239" s="23"/>
      <c r="E239" s="23"/>
      <c r="F239" s="23"/>
    </row>
    <row r="240" spans="1:6" ht="15.75">
      <c r="A240" s="80"/>
      <c r="B240" s="85"/>
      <c r="C240" s="9"/>
      <c r="D240" s="23"/>
      <c r="E240" s="23"/>
      <c r="F240" s="23"/>
    </row>
    <row r="241" spans="1:6" ht="15.75">
      <c r="A241" s="80"/>
      <c r="B241" s="85"/>
      <c r="C241" s="9"/>
      <c r="D241" s="23"/>
      <c r="E241" s="23"/>
      <c r="F241" s="23"/>
    </row>
    <row r="242" spans="1:6" ht="15.75">
      <c r="A242" s="80"/>
      <c r="B242" s="85"/>
      <c r="C242" s="9"/>
      <c r="D242" s="23"/>
      <c r="E242" s="23"/>
      <c r="F242" s="23"/>
    </row>
    <row r="243" spans="1:6" ht="15.75">
      <c r="A243" s="80"/>
      <c r="B243" s="85"/>
      <c r="C243" s="9"/>
      <c r="D243" s="23"/>
      <c r="E243" s="23"/>
      <c r="F243" s="23"/>
    </row>
    <row r="244" spans="1:6" ht="15.75">
      <c r="A244" s="80"/>
      <c r="B244" s="5"/>
      <c r="C244" s="9"/>
      <c r="D244" s="23"/>
      <c r="E244" s="23"/>
      <c r="F244" s="23"/>
    </row>
    <row r="245" spans="2:6" ht="12.75">
      <c r="B245" s="5"/>
      <c r="C245" s="9"/>
      <c r="D245" s="23"/>
      <c r="E245" s="23"/>
      <c r="F245" s="23"/>
    </row>
    <row r="246" spans="2:6" ht="12.75">
      <c r="B246" s="5"/>
      <c r="C246" s="9"/>
      <c r="D246" s="23"/>
      <c r="E246" s="23"/>
      <c r="F246" s="23"/>
    </row>
    <row r="247" spans="2:6" ht="12.75">
      <c r="B247" s="5"/>
      <c r="C247" s="9"/>
      <c r="D247" s="23"/>
      <c r="E247" s="23"/>
      <c r="F247" s="23"/>
    </row>
    <row r="248" spans="2:6" ht="12.75">
      <c r="B248" s="5"/>
      <c r="C248" s="9"/>
      <c r="D248" s="23"/>
      <c r="E248" s="23"/>
      <c r="F248" s="23"/>
    </row>
    <row r="249" spans="2:6" ht="12.75">
      <c r="B249" s="5"/>
      <c r="C249" s="9"/>
      <c r="D249" s="23"/>
      <c r="E249" s="23"/>
      <c r="F249" s="23"/>
    </row>
    <row r="250" spans="2:6" ht="12.75">
      <c r="B250" s="5"/>
      <c r="C250" s="9"/>
      <c r="D250" s="23"/>
      <c r="E250" s="23"/>
      <c r="F250" s="23"/>
    </row>
    <row r="251" spans="2:6" ht="12.75">
      <c r="B251" s="5"/>
      <c r="C251" s="9"/>
      <c r="D251" s="23"/>
      <c r="E251" s="23"/>
      <c r="F251" s="23"/>
    </row>
    <row r="252" spans="2:6" ht="12.75">
      <c r="B252" s="5"/>
      <c r="C252" s="9"/>
      <c r="D252" s="23"/>
      <c r="E252" s="23"/>
      <c r="F252" s="23"/>
    </row>
    <row r="253" spans="2:6" ht="12.75">
      <c r="B253" s="5"/>
      <c r="C253" s="9"/>
      <c r="D253" s="23"/>
      <c r="E253" s="23"/>
      <c r="F253" s="23"/>
    </row>
    <row r="254" spans="2:6" ht="12.75">
      <c r="B254" s="5"/>
      <c r="C254" s="9"/>
      <c r="D254" s="23"/>
      <c r="E254" s="23"/>
      <c r="F254" s="23"/>
    </row>
    <row r="255" spans="2:6" ht="12.75">
      <c r="B255" s="5"/>
      <c r="C255" s="9"/>
      <c r="D255" s="23"/>
      <c r="E255" s="23"/>
      <c r="F255" s="23"/>
    </row>
    <row r="256" spans="2:6" ht="12.75">
      <c r="B256" s="5"/>
      <c r="C256" s="9"/>
      <c r="D256" s="23"/>
      <c r="E256" s="23"/>
      <c r="F256" s="23"/>
    </row>
    <row r="257" spans="2:6" ht="12.75">
      <c r="B257" s="5"/>
      <c r="C257" s="9"/>
      <c r="D257" s="23"/>
      <c r="E257" s="23"/>
      <c r="F257" s="23"/>
    </row>
    <row r="258" spans="2:6" ht="12.75">
      <c r="B258" s="5"/>
      <c r="C258" s="9"/>
      <c r="D258" s="23"/>
      <c r="E258" s="23"/>
      <c r="F258" s="23"/>
    </row>
    <row r="259" spans="2:6" ht="12.75">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3" ht="12.75">
      <c r="B314" s="5"/>
      <c r="C314" s="9"/>
    </row>
    <row r="315" spans="2:3" ht="12.75">
      <c r="B315" s="5"/>
      <c r="C315" s="9"/>
    </row>
    <row r="316" spans="2:3" ht="12.75">
      <c r="B316" s="5"/>
      <c r="C316" s="9"/>
    </row>
    <row r="317" spans="2:3" ht="12.75">
      <c r="B317" s="5"/>
      <c r="C317" s="9"/>
    </row>
    <row r="318" spans="2:3" ht="12.75">
      <c r="B318" s="5"/>
      <c r="C318" s="9"/>
    </row>
    <row r="319" spans="2:3" ht="12.75">
      <c r="B319" s="5"/>
      <c r="C319" s="9"/>
    </row>
    <row r="320" spans="2:3" ht="12.75">
      <c r="B320" s="5"/>
      <c r="C320" s="9"/>
    </row>
    <row r="321" spans="2:3" ht="12.75">
      <c r="B321" s="5"/>
      <c r="C321" s="9"/>
    </row>
    <row r="322" spans="2:3" ht="12.75">
      <c r="B322" s="5"/>
      <c r="C322" s="9"/>
    </row>
    <row r="323" spans="2:3" ht="12.75">
      <c r="B323" s="5"/>
      <c r="C323" s="9"/>
    </row>
    <row r="324" spans="2:3" ht="12.75">
      <c r="B324" s="5"/>
      <c r="C324" s="9"/>
    </row>
    <row r="325" spans="2:3" ht="12.75">
      <c r="B325" s="5"/>
      <c r="C325" s="9"/>
    </row>
    <row r="326" spans="2:3" ht="12.75">
      <c r="B326" s="5"/>
      <c r="C326" s="9"/>
    </row>
    <row r="327" spans="2:3" ht="12.75">
      <c r="B327" s="5"/>
      <c r="C327" s="9"/>
    </row>
    <row r="328" spans="2:3" ht="12.75">
      <c r="B328" s="5"/>
      <c r="C328" s="9"/>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ht="12.75">
      <c r="B422" s="5"/>
    </row>
    <row r="423" ht="12.75">
      <c r="B423" s="5"/>
    </row>
    <row r="424" ht="12.75">
      <c r="B424" s="5"/>
    </row>
    <row r="425" ht="12.75">
      <c r="B425" s="5"/>
    </row>
    <row r="426" ht="12.75">
      <c r="B426" s="5"/>
    </row>
    <row r="427" ht="12.75">
      <c r="B427" s="5"/>
    </row>
    <row r="428" ht="12.75">
      <c r="B428" s="5"/>
    </row>
    <row r="429" ht="12.75">
      <c r="B429" s="5"/>
    </row>
    <row r="430" ht="12.75">
      <c r="B430" s="5"/>
    </row>
    <row r="431" ht="12.75">
      <c r="B431" s="5"/>
    </row>
    <row r="432" ht="12.75">
      <c r="B432" s="5"/>
    </row>
    <row r="433" ht="12.75">
      <c r="B433" s="5"/>
    </row>
    <row r="434" ht="12.75">
      <c r="B434" s="5"/>
    </row>
    <row r="435" ht="12.75">
      <c r="B435" s="5"/>
    </row>
    <row r="436" ht="12.75">
      <c r="B436" s="5"/>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sheetData>
  <sheetProtection/>
  <mergeCells count="21">
    <mergeCell ref="E11:E12"/>
    <mergeCell ref="B6:N6"/>
    <mergeCell ref="G10:G12"/>
    <mergeCell ref="H10:H12"/>
    <mergeCell ref="I10:J10"/>
    <mergeCell ref="K10:K12"/>
    <mergeCell ref="I11:I12"/>
    <mergeCell ref="F11:F12"/>
    <mergeCell ref="N9:N12"/>
    <mergeCell ref="L11:L12"/>
    <mergeCell ref="C10:C12"/>
    <mergeCell ref="A9:A12"/>
    <mergeCell ref="B9:B12"/>
    <mergeCell ref="L10:M10"/>
    <mergeCell ref="H140:K140"/>
    <mergeCell ref="D9:F9"/>
    <mergeCell ref="C140:D140"/>
    <mergeCell ref="D10:D12"/>
    <mergeCell ref="G9:M9"/>
    <mergeCell ref="J11:J12"/>
    <mergeCell ref="E10:F10"/>
  </mergeCells>
  <printOptions horizontalCentered="1"/>
  <pageMargins left="0.1968503937007874" right="0.1968503937007874" top="0.67" bottom="0.4" header="0.3" footer="0.19"/>
  <pageSetup fitToHeight="0" fitToWidth="1" horizontalDpi="600" verticalDpi="600" orientation="landscape" paperSize="9" scale="6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2013-05-15T09:49:24Z</cp:lastPrinted>
  <dcterms:created xsi:type="dcterms:W3CDTF">2002-12-20T15:22:07Z</dcterms:created>
  <dcterms:modified xsi:type="dcterms:W3CDTF">2013-05-15T14:06:13Z</dcterms:modified>
  <cp:category/>
  <cp:version/>
  <cp:contentType/>
  <cp:contentStatus/>
</cp:coreProperties>
</file>