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65" activeTab="0"/>
  </bookViews>
  <sheets>
    <sheet name="Лист1" sheetId="1" r:id="rId1"/>
  </sheets>
  <definedNames>
    <definedName name="_xlnm.Print_Titles" localSheetId="0">'Лист1'!$9:$13</definedName>
    <definedName name="_xlnm.Print_Area" localSheetId="0">'Лист1'!$A$1:$N$160</definedName>
  </definedNames>
  <calcPr fullCalcOnLoad="1"/>
</workbook>
</file>

<file path=xl/sharedStrings.xml><?xml version="1.0" encoding="utf-8"?>
<sst xmlns="http://schemas.openxmlformats.org/spreadsheetml/2006/main" count="377" uniqueCount="350">
  <si>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</si>
  <si>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</si>
  <si>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</si>
  <si>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</si>
  <si>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</si>
  <si>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</si>
  <si>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</si>
  <si>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</si>
  <si>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</si>
  <si>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</si>
  <si>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</si>
  <si>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</si>
  <si>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</si>
  <si>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</si>
  <si>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</si>
  <si>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130107</t>
  </si>
  <si>
    <t>130204</t>
  </si>
  <si>
    <t>120000</t>
  </si>
  <si>
    <t>110201</t>
  </si>
  <si>
    <t>110202</t>
  </si>
  <si>
    <t>250404</t>
  </si>
  <si>
    <t>110204</t>
  </si>
  <si>
    <t>110502</t>
  </si>
  <si>
    <t>120100</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</si>
  <si>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</si>
  <si>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</si>
  <si>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</si>
  <si>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</si>
  <si>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</si>
  <si>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</si>
  <si>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Районна рада</t>
  </si>
  <si>
    <t>Засоби масової інформаціїї</t>
  </si>
  <si>
    <t>120201</t>
  </si>
  <si>
    <t>Райдержадміністрація</t>
  </si>
  <si>
    <t>080000</t>
  </si>
  <si>
    <t>080101</t>
  </si>
  <si>
    <t>091101</t>
  </si>
  <si>
    <t>дітей та молоді</t>
  </si>
  <si>
    <t>091103</t>
  </si>
  <si>
    <t>090802</t>
  </si>
  <si>
    <t xml:space="preserve">130000 </t>
  </si>
  <si>
    <t>Фізична культура і спорт</t>
  </si>
  <si>
    <t>210105</t>
  </si>
  <si>
    <t>Видатки на запобігання та ліквідацію надзвичайних ситуа-</t>
  </si>
  <si>
    <t>цій та наслідків стихійного лиха</t>
  </si>
  <si>
    <t>070000</t>
  </si>
  <si>
    <t>070201</t>
  </si>
  <si>
    <t>070401</t>
  </si>
  <si>
    <t>070802</t>
  </si>
  <si>
    <t>070804</t>
  </si>
  <si>
    <t>070805</t>
  </si>
  <si>
    <t>070807</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</si>
  <si>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</si>
  <si>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</si>
  <si>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</si>
  <si>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</si>
  <si>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</si>
  <si>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</si>
  <si>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</si>
  <si>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</si>
  <si>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</si>
  <si>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</si>
  <si>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</si>
  <si>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</si>
  <si>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</si>
  <si>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</si>
  <si>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</si>
  <si>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</si>
  <si>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</si>
  <si>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</si>
  <si>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</si>
  <si>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</si>
  <si>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</si>
  <si>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</si>
  <si>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</si>
  <si>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</si>
  <si>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</si>
  <si>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</si>
  <si>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</si>
  <si>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</si>
  <si>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</si>
  <si>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</si>
  <si>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</si>
  <si>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</si>
  <si>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</si>
  <si>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</si>
  <si>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 xml:space="preserve"> </t>
  </si>
  <si>
    <t>250313</t>
  </si>
  <si>
    <t>у тому числі видатки за рахунок цільових субвенцій з державного бюджету</t>
  </si>
  <si>
    <t>091303</t>
  </si>
  <si>
    <t>090406</t>
  </si>
  <si>
    <t>090416</t>
  </si>
  <si>
    <t>Інші видатки на соціальний захист ветеранів війни та праці</t>
  </si>
  <si>
    <t>090308</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</si>
  <si>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</si>
  <si>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</si>
  <si>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090215</t>
  </si>
  <si>
    <t>090216</t>
  </si>
  <si>
    <t>010116</t>
  </si>
  <si>
    <t>Назва головного розпорядника коштів</t>
  </si>
  <si>
    <t>Най менування коду тимчасової класифікації видатків та кредитування місцевих бюджетів</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</si>
  <si>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</si>
  <si>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</si>
  <si>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</si>
  <si>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</si>
  <si>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</si>
  <si>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</si>
  <si>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091207</t>
  </si>
  <si>
    <t>091205</t>
  </si>
  <si>
    <t>130115</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</si>
  <si>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</si>
  <si>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</si>
  <si>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091206</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</si>
  <si>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</si>
  <si>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</si>
  <si>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091102</t>
  </si>
  <si>
    <t>Програми і заходи центрів соціальних служб для сім"ї, дітей та молоді</t>
  </si>
  <si>
    <t>250380</t>
  </si>
  <si>
    <t>070806</t>
  </si>
  <si>
    <t>170703</t>
  </si>
  <si>
    <t>080800</t>
  </si>
  <si>
    <t>081002</t>
  </si>
  <si>
    <t>081006</t>
  </si>
  <si>
    <t>081007</t>
  </si>
  <si>
    <t>130201</t>
  </si>
  <si>
    <t>Субвенція з обласного бюджету на співфінансування проектів - переможців обласногоконкурсу проектів та програм розвитку місцевого самоврядування 2012 року</t>
  </si>
  <si>
    <t>250102</t>
  </si>
  <si>
    <t>Резервний фонд</t>
  </si>
  <si>
    <t xml:space="preserve">                          № </t>
  </si>
  <si>
    <t>Уточнений розподіл видатків районного бюджету на 2013 рік за головними розпорядниками коштів</t>
  </si>
  <si>
    <t>250353</t>
  </si>
  <si>
    <t xml:space="preserve">Субвенція з районного бюджету за рахунок залишку коштів за станом на 01 січня 2013 року субвенції з державного бюджету на будівництво, реконструкцію, ремонт та утримання вулиць комунальної власності у населених пунктах </t>
  </si>
  <si>
    <t>Субвенція з обласного бюджету міському бюджету м.Баштанка на виконання депутатами обласної ради доручень виборців відповідно до програм, затверджених обласною радою (погашення заборгованості 2012 року)</t>
  </si>
  <si>
    <t>Охорона здоров"я</t>
  </si>
  <si>
    <t>Відділ освіти, молоді та спорту райдержадміністрації</t>
  </si>
  <si>
    <t>Управління  соціального захисту населення райдержадміністрації</t>
  </si>
  <si>
    <t>Відділ культури райдержадміністрації</t>
  </si>
  <si>
    <t>Код                                     програмної класифікації видатків та кредиту- вання місцевих бюджетів  (КПКВК)</t>
  </si>
  <si>
    <t>Код                            тимчасової класифіка-ції видатків та кредитування місцевих бюджетів  (КТКВК)</t>
  </si>
  <si>
    <t>0100000</t>
  </si>
  <si>
    <t>0110060</t>
  </si>
  <si>
    <t>0110000</t>
  </si>
  <si>
    <t>0117200</t>
  </si>
  <si>
    <t>0117211</t>
  </si>
  <si>
    <t>Сприяння діяльності телебачення і радіомовлення</t>
  </si>
  <si>
    <t>Організаційне, інформаційно-аналітичне та матеріально-технічне забезпечення діяльності обласної ради, районної ради, районної у містi ради (у разі її створення), міської, селищної, сільської рад та їх виконавчих комітетів</t>
  </si>
  <si>
    <t>0117212</t>
  </si>
  <si>
    <t>Підтримка періодичних видань (газет та журналів)</t>
  </si>
  <si>
    <t>0300000</t>
  </si>
  <si>
    <t>0310000</t>
  </si>
  <si>
    <t>0311801</t>
  </si>
  <si>
    <t>Підготовка медичних працівників у вищих навчальних закладах державної форми власності</t>
  </si>
  <si>
    <t>0312000</t>
  </si>
  <si>
    <t>0312010</t>
  </si>
  <si>
    <t xml:space="preserve">Багатопрофільна стаціонарна медична допомога населенню </t>
  </si>
  <si>
    <t>0312310</t>
  </si>
  <si>
    <t>Первинна медична допомога населенню</t>
  </si>
  <si>
    <t>0312801</t>
  </si>
  <si>
    <t>0312291</t>
  </si>
  <si>
    <t>0312292</t>
  </si>
  <si>
    <t>Програма і централізовані заходи боротьби з туберкульозом</t>
  </si>
  <si>
    <t>Програма і централізовані заходи з імунопрофілактики</t>
  </si>
  <si>
    <t>0313000</t>
  </si>
  <si>
    <t>Центри соціальних служб для сім"ї,дітей та молоді</t>
  </si>
  <si>
    <t>Функціонування відділення екстренної швидкої медичної допомоги</t>
  </si>
  <si>
    <t>Заходи державної політики з питань молоді</t>
  </si>
  <si>
    <t>0313140</t>
  </si>
  <si>
    <t>0313112</t>
  </si>
  <si>
    <t xml:space="preserve">Заходи державної політики з питань дітей та їх соціального </t>
  </si>
  <si>
    <t>захисту</t>
  </si>
  <si>
    <t>0315060</t>
  </si>
  <si>
    <t xml:space="preserve">з фізичної культури </t>
  </si>
  <si>
    <t>Утримання центрів "Спорт для всіх" та проведення заходів</t>
  </si>
  <si>
    <t>0315031</t>
  </si>
  <si>
    <t xml:space="preserve">Фінансова підтримка регіональних осередків всеукраїнських фізкультурно-спортивних товариств для проведення навчально-тенувальної та спортивної роботи </t>
  </si>
  <si>
    <t>0315033</t>
  </si>
  <si>
    <t>Фінансова підтримка на утримання регіональних рад фізкультурно - спортивного товариства "Колос"</t>
  </si>
  <si>
    <t>0316650</t>
  </si>
  <si>
    <t>Утримання та розвиток інфраструктури доріг</t>
  </si>
  <si>
    <t>0317810</t>
  </si>
  <si>
    <t>0318601</t>
  </si>
  <si>
    <t>1011020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</si>
  <si>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  </t>
  </si>
  <si>
    <t>1011100</t>
  </si>
  <si>
    <t>Надання позашкільної освіти позашкільними навчальними закладами освіти, заходи із позашкільної роботи з  дітьми</t>
  </si>
  <si>
    <t>1011170</t>
  </si>
  <si>
    <t>Методичне забезпечення діяльності навчавльних закладів та інші заходи у галузі освіти</t>
  </si>
  <si>
    <t>1011190</t>
  </si>
  <si>
    <t>Централізоване ведення  бухгалтерського обліку</t>
  </si>
  <si>
    <t>1011200</t>
  </si>
  <si>
    <t>Здійснення централізованого господарського обслуговування</t>
  </si>
  <si>
    <t>1011801</t>
  </si>
  <si>
    <t>1011210</t>
  </si>
  <si>
    <t>Утримання інших закладів освіти</t>
  </si>
  <si>
    <t>1011260</t>
  </si>
  <si>
    <t>Надання допомоги дітям- сиротам та дітям, позбавленим батьківського піклування, яким виповнюється 18 років</t>
  </si>
  <si>
    <t>1015022</t>
  </si>
  <si>
    <t>Утримання та навчально-тренувальна робота комунальних дитячо-юнацьких спортивних шкіл</t>
  </si>
  <si>
    <t>1016310</t>
  </si>
  <si>
    <t>Реалізація заходів щодо інвестиційного розвитку території</t>
  </si>
  <si>
    <t>1513011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</si>
  <si>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</si>
  <si>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1513021</t>
  </si>
  <si>
    <t xml:space="preserve">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t>
  </si>
  <si>
    <t>1513012</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</si>
  <si>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t>
  </si>
  <si>
    <t>1513031</t>
  </si>
  <si>
    <t xml:space="preserve"> Надання інших пільг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t>
  </si>
  <si>
    <t>1513022</t>
  </si>
  <si>
    <t xml:space="preserve">Надання пільг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</si>
  <si>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 xml:space="preserve">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</si>
  <si>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1513013</t>
  </si>
  <si>
    <t>Надання пільг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t>
  </si>
  <si>
    <t>1513023</t>
  </si>
  <si>
    <t xml:space="preserve">Надання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t>
  </si>
  <si>
    <t>1513033</t>
  </si>
  <si>
    <t>Надання інших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t>
  </si>
  <si>
    <t>1513014</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</si>
  <si>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</si>
  <si>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 xml:space="preserve">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</si>
  <si>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Надання пільг окремим категоріям громадян з послуг зв"язку</t>
  </si>
  <si>
    <t>Надання пільг багатодітним сім"ям на житлово-комунальні послуги</t>
  </si>
  <si>
    <t>1513024</t>
  </si>
  <si>
    <t>1513050</t>
  </si>
  <si>
    <t>Пільгове медичне обслуговування осіб, які постраждали внаслідок Чорнобильської катастрофи</t>
  </si>
  <si>
    <t>1513034</t>
  </si>
  <si>
    <t>1513015</t>
  </si>
  <si>
    <t>1513025</t>
  </si>
  <si>
    <t>Надання пільг багатодітним сім"ям на придбання твердого  палива та скрапленого газу</t>
  </si>
  <si>
    <t>1513041</t>
  </si>
  <si>
    <t>Надання допомоги у зв"язку з вагітністю і пологами</t>
  </si>
  <si>
    <t>1513042</t>
  </si>
  <si>
    <t>Надання допомоги на догляд за дитиною віком до 3-х років</t>
  </si>
  <si>
    <t>1513043</t>
  </si>
  <si>
    <t>Надання допомоги при народженні дитини</t>
  </si>
  <si>
    <t>1513044</t>
  </si>
  <si>
    <t>Надання допомоги на дітей, над якими встановлено опіку чи піклування</t>
  </si>
  <si>
    <t>1513045</t>
  </si>
  <si>
    <t>Надання допомоги на дітей одиноким матерям</t>
  </si>
  <si>
    <t>1513046</t>
  </si>
  <si>
    <t>Надання тимчасової державної допомоги дітям</t>
  </si>
  <si>
    <t>1513047</t>
  </si>
  <si>
    <t>Надання допомоги при усиновленні дитини</t>
  </si>
  <si>
    <t>1513048</t>
  </si>
  <si>
    <t>Надання державної соціальної допомоги малозабезпеченим сім"ям</t>
  </si>
  <si>
    <t>1513016</t>
  </si>
  <si>
    <t>Надання субсидій населенню для відшкодування витрат на оплату житлово-комунальних послуг</t>
  </si>
  <si>
    <t>1513026</t>
  </si>
  <si>
    <t>Надання субсидії населенню для відшкодування витрат на придбання твердого та рідкого пічного побутового палива і скрапленого газу</t>
  </si>
  <si>
    <t>1513401</t>
  </si>
  <si>
    <t>1513201</t>
  </si>
  <si>
    <t>1513090</t>
  </si>
  <si>
    <t xml:space="preserve">Видатки на поховання учасників бойових дій та інвалідів війни </t>
  </si>
  <si>
    <t>1513080</t>
  </si>
  <si>
    <t xml:space="preserve">Надання допомоги на догляд за інвалідом І чи ІІ групи внаслідок психічного розладу </t>
  </si>
  <si>
    <r>
      <t>Забезпечення соціальними послугами за місцем проживання громадян, які не здатні до самообслуговування у зв</t>
    </r>
    <r>
      <rPr>
        <sz val="12"/>
        <rFont val="Calibri"/>
        <family val="2"/>
      </rPr>
      <t>’</t>
    </r>
    <r>
      <rPr>
        <sz val="12"/>
        <rFont val="Times New Roman"/>
        <family val="1"/>
      </rPr>
      <t>язку з похилим віком, хворобою, інвалідністю</t>
    </r>
  </si>
  <si>
    <t>1513181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</si>
  <si>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</si>
  <si>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реабілітаційних послуг інвалідам та дітям-інвалідам</t>
  </si>
  <si>
    <t>1513190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</si>
  <si>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</si>
  <si>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1513202</t>
  </si>
  <si>
    <t>Надання фінансової підтримки громадським організаціям інвалідів і ветеранів, діяльність яких мають соціальну спрямованість</t>
  </si>
  <si>
    <t>1513049</t>
  </si>
  <si>
    <t>Надання державної соціальної допомоги інвалідам з дитинства та дітям-інвалідам</t>
  </si>
  <si>
    <t>1513182</t>
  </si>
  <si>
    <t xml:space="preserve">Компенсаційні виплати інвалідам на бензин, ремонт, технічне обслуговування автомобілів, мотоколясок і на  транспортне обслуговування </t>
  </si>
  <si>
    <t>1513183</t>
  </si>
  <si>
    <t xml:space="preserve">Встановлення телефонів інвалідам І та ІІ груп </t>
  </si>
  <si>
    <t>1513035</t>
  </si>
  <si>
    <t xml:space="preserve">Компенсаційні виплати на пільговий проїзд автомобільним транспортом окремим категоріям громадян </t>
  </si>
  <si>
    <t>1513037</t>
  </si>
  <si>
    <t xml:space="preserve">Компенсаційні виплати за пільговий проїзд  окремих категорій громадян на залізничному транспорті </t>
  </si>
  <si>
    <t>1511070</t>
  </si>
  <si>
    <r>
      <t>Забезпечення належнихумов для виховання та розвитку дітей-сиріт і дітей, позбавлених батьківського піклування, в дитячих будинках сімейного типу та прийомних сім</t>
    </r>
    <r>
      <rPr>
        <sz val="12"/>
        <rFont val="Calibri"/>
        <family val="2"/>
      </rPr>
      <t>’</t>
    </r>
    <r>
      <rPr>
        <sz val="12"/>
        <rFont val="Times New Roman"/>
        <family val="1"/>
      </rPr>
      <t>ях</t>
    </r>
  </si>
  <si>
    <t>2414060</t>
  </si>
  <si>
    <t>2414070</t>
  </si>
  <si>
    <t>2414090</t>
  </si>
  <si>
    <t>2414100</t>
  </si>
  <si>
    <t>2414801</t>
  </si>
  <si>
    <t>7618010</t>
  </si>
  <si>
    <t>7618200</t>
  </si>
  <si>
    <t>7618220</t>
  </si>
  <si>
    <t>7618420</t>
  </si>
  <si>
    <t>7618430</t>
  </si>
  <si>
    <t>Централізоване ведення бухгалтерського обліку</t>
  </si>
  <si>
    <t>Субвенція на проведення видатків місцевих бюджетів,що не враховуються при визначенні обсягу міжбюджетних трансфертів</t>
  </si>
  <si>
    <t>7618801</t>
  </si>
  <si>
    <t>7618802</t>
  </si>
  <si>
    <t>7618803</t>
  </si>
  <si>
    <t>Реалізація заходів районної програми "Шкільний автобус"</t>
  </si>
  <si>
    <t>1000000</t>
  </si>
  <si>
    <t>1010000</t>
  </si>
  <si>
    <t>1500000</t>
  </si>
  <si>
    <t>2400000</t>
  </si>
  <si>
    <t>2410000</t>
  </si>
  <si>
    <t>2414000</t>
  </si>
  <si>
    <t>7600000</t>
  </si>
  <si>
    <t>7610000</t>
  </si>
  <si>
    <t xml:space="preserve">у розрізі бюджетних програм </t>
  </si>
  <si>
    <t>Додаток 3-1</t>
  </si>
  <si>
    <t>1513131</t>
  </si>
  <si>
    <t>1513132</t>
  </si>
  <si>
    <t>0315000</t>
  </si>
  <si>
    <t>1011000</t>
  </si>
  <si>
    <t>1510000</t>
  </si>
  <si>
    <t>1513104</t>
  </si>
  <si>
    <t>1513105</t>
  </si>
  <si>
    <t>1513000</t>
  </si>
  <si>
    <t>240601</t>
  </si>
  <si>
    <t>Охорона та раціональне використання природних ресурсів</t>
  </si>
  <si>
    <t>0311800</t>
  </si>
  <si>
    <t>Інші освітні програми</t>
  </si>
  <si>
    <t>0312800</t>
  </si>
  <si>
    <t>Інші заходи в галузі охорони здоров"я</t>
  </si>
  <si>
    <t>0312290</t>
  </si>
  <si>
    <t>Програми і централізовані заходи у галузі охорони здоров"я</t>
  </si>
  <si>
    <t>0313110</t>
  </si>
  <si>
    <t>Заклади і заходи з питань дітей та їх соціального захисту</t>
  </si>
  <si>
    <t>0315030</t>
  </si>
  <si>
    <t>Фінансова підтримка фізкультурно-спортивного руху</t>
  </si>
  <si>
    <t>0318600</t>
  </si>
  <si>
    <t>Інші видатки</t>
  </si>
  <si>
    <t>0319110</t>
  </si>
  <si>
    <t>0319100</t>
  </si>
  <si>
    <t>Цільові фонди</t>
  </si>
  <si>
    <t>1011800</t>
  </si>
  <si>
    <t>1015020</t>
  </si>
  <si>
    <t>Діяльність закладів фізичної культури і спорту</t>
  </si>
  <si>
    <t>2414800</t>
  </si>
  <si>
    <t>Інші культурно-освітні заклади та заходи</t>
  </si>
  <si>
    <t>7618800</t>
  </si>
  <si>
    <t>Інші субвенції</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</si>
  <si>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</si>
  <si>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</si>
  <si>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1513020</t>
  </si>
  <si>
    <t>надання пільг та субсидій населенню на придбання твердого та рідкого пічного побутового палива і скрапленого газу</t>
  </si>
  <si>
    <t>1513030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</si>
  <si>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</si>
  <si>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1513040</t>
  </si>
  <si>
    <t>Надання допомоги сім'ям з дітьми, малозабезпеченим сім'ям, інвалідам з дитинства, дітям-інвалідам та тимчасової  допомоги дітям</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</si>
  <si>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</si>
  <si>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</si>
  <si>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1513130</t>
  </si>
  <si>
    <t>Здійснення соціальної роботи з вразливими категоріями населення</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</si>
  <si>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</si>
  <si>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</si>
  <si>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</si>
  <si>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Соціальний захист ветеранів війни та праці</t>
  </si>
  <si>
    <t>1513400</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</si>
</sst>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39">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2"/>
      <name val="Times New Roman Cyr"/>
      <family val="1"/>
    </font>
    <font>
      <b/>
      <sz val="12"/>
      <name val="Times New Roman Cyr"/>
      <family val="0"/>
    </font>
    <font>
      <sz val="12"/>
      <name val="Times New Roman CYR"/>
      <family val="0"/>
    </font>
    <font>
      <sz val="10"/>
      <color indexed="10"/>
      <name val="Times New Roman"/>
      <family val="1"/>
    </font>
    <font>
      <sz val="12"/>
      <color indexed="8"/>
      <name val="Times New Roman"/>
      <family val="1"/>
    </font>
    <font>
      <sz val="12"/>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Helv"/>
      <family val="0"/>
    </font>
    <font>
      <sz val="11"/>
      <name val="Times New Roman"/>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color indexed="63"/>
      </left>
      <right style="thin"/>
      <top style="thin"/>
      <bottom style="thin"/>
    </border>
    <border>
      <left style="thin"/>
      <right style="thin"/>
      <top style="thin"/>
      <bottom style="thin"/>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style="medium"/>
      <top style="medium"/>
      <bottom style="thin"/>
    </border>
    <border>
      <left style="thin"/>
      <right style="medium"/>
      <top style="thin"/>
      <bottom style="thin"/>
    </border>
    <border>
      <left style="thin"/>
      <right>
        <color indexed="63"/>
      </right>
      <top>
        <color indexed="63"/>
      </top>
      <bottom>
        <color indexed="63"/>
      </bottom>
    </border>
    <border>
      <left style="thin"/>
      <right>
        <color indexed="63"/>
      </right>
      <top>
        <color indexed="63"/>
      </top>
      <bottom style="thin"/>
    </border>
  </borders>
  <cellStyleXfs count="63">
    <xf numFmtId="0" fontId="3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2" borderId="0" applyNumberFormat="0" applyBorder="0" applyAlignment="0" applyProtection="0"/>
    <xf numFmtId="0" fontId="20" fillId="5" borderId="0" applyNumberFormat="0" applyBorder="0" applyAlignment="0" applyProtection="0"/>
    <xf numFmtId="0" fontId="20" fillId="3"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3" borderId="0" applyNumberFormat="0" applyBorder="0" applyAlignment="0" applyProtection="0"/>
    <xf numFmtId="0" fontId="21" fillId="10"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10" borderId="0" applyNumberFormat="0" applyBorder="0" applyAlignment="0" applyProtection="0"/>
    <xf numFmtId="0" fontId="21" fillId="3"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1" fillId="14" borderId="0" applyNumberFormat="0" applyBorder="0" applyAlignment="0" applyProtection="0"/>
    <xf numFmtId="0" fontId="22" fillId="3" borderId="1" applyNumberFormat="0" applyAlignment="0" applyProtection="0"/>
    <xf numFmtId="0" fontId="23" fillId="2" borderId="2" applyNumberFormat="0" applyAlignment="0" applyProtection="0"/>
    <xf numFmtId="0" fontId="24"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15" borderId="7" applyNumberFormat="0" applyAlignment="0" applyProtection="0"/>
    <xf numFmtId="0" fontId="30" fillId="0" borderId="0" applyNumberFormat="0" applyFill="0" applyBorder="0" applyAlignment="0" applyProtection="0"/>
    <xf numFmtId="0" fontId="31" fillId="8" borderId="0" applyNumberFormat="0" applyBorder="0" applyAlignment="0" applyProtection="0"/>
    <xf numFmtId="0" fontId="6" fillId="0" borderId="0" applyNumberFormat="0" applyFill="0" applyBorder="0" applyAlignment="0" applyProtection="0"/>
    <xf numFmtId="0" fontId="32" fillId="16" borderId="0" applyNumberFormat="0" applyBorder="0" applyAlignment="0" applyProtection="0"/>
    <xf numFmtId="0" fontId="33"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6" fillId="17" borderId="0" applyNumberFormat="0" applyBorder="0" applyAlignment="0" applyProtection="0"/>
  </cellStyleXfs>
  <cellXfs count="116">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0" xfId="0" applyFont="1" applyBorder="1" applyAlignment="1">
      <alignment horizontal="center"/>
    </xf>
    <xf numFmtId="0" fontId="2" fillId="0" borderId="11" xfId="0" applyFont="1" applyBorder="1" applyAlignment="1">
      <alignment horizontal="center"/>
    </xf>
    <xf numFmtId="49" fontId="2"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left" vertical="center"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2" fillId="0" borderId="12" xfId="0" applyFont="1" applyBorder="1" applyAlignment="1">
      <alignment horizontal="center"/>
    </xf>
    <xf numFmtId="0" fontId="13"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4" fillId="0" borderId="0" xfId="0" applyNumberFormat="1" applyFont="1" applyBorder="1" applyAlignment="1" applyProtection="1">
      <alignment horizontal="left" vertical="center"/>
      <protection locked="0"/>
    </xf>
    <xf numFmtId="0" fontId="15" fillId="0" borderId="0" xfId="0" applyNumberFormat="1" applyFont="1" applyBorder="1" applyAlignment="1" applyProtection="1">
      <alignment horizontal="left" vertical="center"/>
      <protection locked="0"/>
    </xf>
    <xf numFmtId="0" fontId="14" fillId="0" borderId="0" xfId="0" applyFont="1" applyAlignment="1" applyProtection="1">
      <alignment horizontal="left" wrapText="1"/>
      <protection locked="0"/>
    </xf>
    <xf numFmtId="0" fontId="15" fillId="0" borderId="0" xfId="0" applyFont="1" applyAlignment="1" applyProtection="1">
      <alignment horizontal="left" wrapText="1"/>
      <protection locked="0"/>
    </xf>
    <xf numFmtId="0" fontId="14" fillId="0" borderId="0" xfId="0" applyFont="1" applyAlignment="1" applyProtection="1">
      <alignment horizontal="left" wrapText="1"/>
      <protection locked="0"/>
    </xf>
    <xf numFmtId="0" fontId="14" fillId="0" borderId="0" xfId="0" applyFont="1" applyAlignment="1" applyProtection="1">
      <alignment horizontal="left" vertical="justify" wrapText="1"/>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5" fillId="0" borderId="0" xfId="0" applyNumberFormat="1" applyFont="1" applyAlignment="1">
      <alignment horizontal="center"/>
    </xf>
    <xf numFmtId="49" fontId="14" fillId="0" borderId="0" xfId="0" applyNumberFormat="1" applyFont="1" applyAlignment="1">
      <alignment horizontal="center"/>
    </xf>
    <xf numFmtId="49" fontId="14" fillId="0" borderId="0" xfId="0" applyNumberFormat="1" applyFont="1" applyAlignment="1">
      <alignment horizontal="center"/>
    </xf>
    <xf numFmtId="49" fontId="14" fillId="0" borderId="0" xfId="0" applyNumberFormat="1" applyFont="1" applyAlignment="1">
      <alignment horizontal="center" vertical="justify"/>
    </xf>
    <xf numFmtId="49" fontId="10" fillId="0" borderId="0" xfId="0" applyNumberFormat="1" applyFont="1" applyAlignment="1">
      <alignment horizontal="center" wrapText="1"/>
    </xf>
    <xf numFmtId="49" fontId="4" fillId="0" borderId="13"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174" fontId="0" fillId="0" borderId="0" xfId="0" applyNumberFormat="1" applyFont="1" applyAlignment="1">
      <alignment/>
    </xf>
    <xf numFmtId="0" fontId="9" fillId="0" borderId="0" xfId="0" applyFont="1" applyAlignment="1">
      <alignment vertical="justify"/>
    </xf>
    <xf numFmtId="0" fontId="14" fillId="0" borderId="0" xfId="0" applyFont="1" applyAlignment="1" applyProtection="1">
      <alignment horizontal="left" vertical="top" wrapText="1"/>
      <protection locked="0"/>
    </xf>
    <xf numFmtId="174" fontId="9" fillId="0" borderId="0" xfId="0" applyNumberFormat="1" applyFont="1" applyAlignment="1">
      <alignment horizontal="right"/>
    </xf>
    <xf numFmtId="174" fontId="10" fillId="0" borderId="0" xfId="0" applyNumberFormat="1" applyFont="1" applyAlignment="1">
      <alignment horizontal="right" vertical="justify"/>
    </xf>
    <xf numFmtId="174" fontId="9" fillId="0" borderId="0" xfId="0" applyNumberFormat="1" applyFont="1" applyFill="1" applyAlignment="1">
      <alignment vertical="justify"/>
    </xf>
    <xf numFmtId="49" fontId="10" fillId="0" borderId="0" xfId="0" applyNumberFormat="1" applyFont="1" applyAlignment="1">
      <alignment horizontal="center" vertical="top" wrapText="1"/>
    </xf>
    <xf numFmtId="174" fontId="11" fillId="0" borderId="0" xfId="0" applyNumberFormat="1" applyFont="1" applyAlignment="1">
      <alignment/>
    </xf>
    <xf numFmtId="0" fontId="16" fillId="0" borderId="0" xfId="0" applyFont="1" applyBorder="1" applyAlignment="1">
      <alignment vertical="justify" wrapText="1"/>
    </xf>
    <xf numFmtId="49" fontId="14" fillId="0" borderId="0" xfId="0" applyNumberFormat="1" applyFont="1" applyAlignment="1">
      <alignment horizontal="center" vertical="top"/>
    </xf>
    <xf numFmtId="182" fontId="9" fillId="0" borderId="0" xfId="0" applyNumberFormat="1" applyFont="1" applyAlignment="1">
      <alignment vertical="justify"/>
    </xf>
    <xf numFmtId="49" fontId="9" fillId="0" borderId="14" xfId="0" applyNumberFormat="1" applyFont="1" applyBorder="1" applyAlignment="1">
      <alignment horizontal="center" vertical="center" wrapText="1"/>
    </xf>
    <xf numFmtId="174" fontId="10" fillId="0" borderId="0" xfId="0" applyNumberFormat="1" applyFont="1" applyAlignment="1">
      <alignment/>
    </xf>
    <xf numFmtId="0" fontId="17" fillId="0" borderId="0" xfId="0" applyFont="1" applyAlignment="1">
      <alignment/>
    </xf>
    <xf numFmtId="182" fontId="9" fillId="0" borderId="0" xfId="0" applyNumberFormat="1" applyFont="1" applyAlignment="1">
      <alignment horizontal="right"/>
    </xf>
    <xf numFmtId="182" fontId="10" fillId="0" borderId="0" xfId="0" applyNumberFormat="1" applyFont="1" applyAlignment="1">
      <alignment vertical="justify"/>
    </xf>
    <xf numFmtId="0" fontId="9" fillId="0" borderId="0" xfId="0" applyNumberFormat="1" applyFont="1" applyAlignment="1">
      <alignment horizontal="justify" vertical="top" wrapText="1"/>
    </xf>
    <xf numFmtId="0" fontId="2" fillId="0" borderId="15" xfId="0" applyFont="1" applyBorder="1" applyAlignment="1">
      <alignment horizontal="center"/>
    </xf>
    <xf numFmtId="0" fontId="2" fillId="0" borderId="16" xfId="0" applyFont="1" applyBorder="1" applyAlignment="1">
      <alignment horizontal="center"/>
    </xf>
    <xf numFmtId="49" fontId="11" fillId="0" borderId="0" xfId="0" applyNumberFormat="1" applyFont="1" applyAlignment="1">
      <alignment/>
    </xf>
    <xf numFmtId="49" fontId="9" fillId="0" borderId="0" xfId="0" applyNumberFormat="1" applyFont="1" applyAlignment="1">
      <alignment/>
    </xf>
    <xf numFmtId="49" fontId="9" fillId="0" borderId="0" xfId="0" applyNumberFormat="1" applyFont="1" applyAlignment="1">
      <alignment vertical="top"/>
    </xf>
    <xf numFmtId="0" fontId="18" fillId="0" borderId="0" xfId="0" applyFont="1" applyAlignment="1">
      <alignment horizontal="justify" vertical="top" wrapText="1"/>
    </xf>
    <xf numFmtId="49" fontId="15" fillId="0" borderId="0" xfId="0" applyNumberFormat="1" applyFont="1" applyAlignment="1">
      <alignment horizontal="center" vertical="top"/>
    </xf>
    <xf numFmtId="0" fontId="15" fillId="0" borderId="0" xfId="0" applyFont="1" applyAlignment="1" applyProtection="1">
      <alignment horizontal="left" vertical="top" wrapText="1"/>
      <protection locked="0"/>
    </xf>
    <xf numFmtId="0" fontId="8" fillId="0" borderId="0" xfId="0" applyFont="1" applyAlignment="1">
      <alignment horizontal="center"/>
    </xf>
    <xf numFmtId="49" fontId="14" fillId="0" borderId="0" xfId="0" applyNumberFormat="1" applyFont="1" applyAlignment="1">
      <alignment horizontal="center" vertical="top" wrapText="1"/>
    </xf>
    <xf numFmtId="49" fontId="9" fillId="0" borderId="0" xfId="0" applyNumberFormat="1" applyFont="1" applyAlignment="1">
      <alignment horizontal="left" vertical="top" wrapText="1"/>
    </xf>
    <xf numFmtId="0" fontId="9" fillId="0" borderId="0" xfId="0" applyFont="1" applyAlignment="1">
      <alignment vertical="top"/>
    </xf>
    <xf numFmtId="0" fontId="14" fillId="0" borderId="0" xfId="0" applyFont="1" applyAlignment="1" applyProtection="1">
      <alignment horizontal="justify" vertical="top" wrapText="1"/>
      <protection locked="0"/>
    </xf>
    <xf numFmtId="0" fontId="9" fillId="0" borderId="0" xfId="0" applyFont="1" applyAlignment="1">
      <alignment horizontal="center" vertical="top"/>
    </xf>
    <xf numFmtId="49" fontId="11" fillId="0" borderId="0" xfId="0" applyNumberFormat="1" applyFont="1" applyAlignment="1">
      <alignment horizontal="center" vertical="top" wrapText="1"/>
    </xf>
    <xf numFmtId="173" fontId="9" fillId="0" borderId="0" xfId="0" applyNumberFormat="1" applyFont="1" applyAlignment="1" applyProtection="1">
      <alignment horizontal="center" vertical="top"/>
      <protection locked="0"/>
    </xf>
    <xf numFmtId="49" fontId="2" fillId="0" borderId="0" xfId="0" applyNumberFormat="1" applyFont="1" applyAlignment="1">
      <alignment horizontal="center" vertical="top" wrapText="1"/>
    </xf>
    <xf numFmtId="49" fontId="9" fillId="0" borderId="13" xfId="0" applyNumberFormat="1" applyFont="1" applyBorder="1" applyAlignment="1">
      <alignment horizontal="center" vertical="center" wrapText="1"/>
    </xf>
    <xf numFmtId="49" fontId="14" fillId="0" borderId="0" xfId="0" applyNumberFormat="1" applyFont="1" applyAlignment="1">
      <alignment horizontal="center" vertical="top"/>
    </xf>
    <xf numFmtId="0" fontId="13" fillId="0" borderId="0" xfId="0" applyFont="1" applyAlignment="1">
      <alignment horizontal="right"/>
    </xf>
    <xf numFmtId="0" fontId="12" fillId="0" borderId="17" xfId="0" applyFont="1" applyBorder="1" applyAlignment="1">
      <alignment horizontal="center" vertical="center" wrapText="1"/>
    </xf>
    <xf numFmtId="0" fontId="0" fillId="0" borderId="18" xfId="0" applyBorder="1" applyAlignment="1">
      <alignment horizontal="center" vertical="center" wrapText="1"/>
    </xf>
    <xf numFmtId="0" fontId="13" fillId="0" borderId="0" xfId="0" applyFont="1" applyAlignment="1">
      <alignment horizontal="left" wrapText="1"/>
    </xf>
    <xf numFmtId="49" fontId="3" fillId="0" borderId="19" xfId="0" applyNumberFormat="1" applyFont="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49" fontId="3" fillId="0" borderId="13" xfId="0" applyNumberFormat="1" applyFont="1" applyBorder="1" applyAlignment="1" applyProtection="1">
      <alignment horizontal="center" vertical="center" wrapText="1"/>
      <protection locked="0"/>
    </xf>
    <xf numFmtId="0" fontId="12" fillId="0" borderId="18" xfId="0" applyFont="1" applyBorder="1" applyAlignment="1">
      <alignment horizontal="center" vertical="center" wrapText="1"/>
    </xf>
    <xf numFmtId="0" fontId="12" fillId="0" borderId="21" xfId="0" applyFont="1" applyBorder="1" applyAlignment="1">
      <alignment horizontal="center" vertical="center" wrapText="1"/>
    </xf>
    <xf numFmtId="49" fontId="4" fillId="0" borderId="19" xfId="0" applyNumberFormat="1" applyFont="1" applyBorder="1" applyAlignment="1" applyProtection="1">
      <alignment horizontal="center" vertical="center" wrapText="1"/>
      <protection locked="0"/>
    </xf>
    <xf numFmtId="49" fontId="4" fillId="0" borderId="13"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9" fillId="0" borderId="22"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9" fillId="0" borderId="24" xfId="0" applyNumberFormat="1" applyFont="1" applyBorder="1" applyAlignment="1">
      <alignment horizontal="center" vertical="center" wrapText="1"/>
    </xf>
    <xf numFmtId="49" fontId="9" fillId="0" borderId="19"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49" fontId="4" fillId="0" borderId="25"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8" fillId="0" borderId="0" xfId="0" applyFont="1" applyAlignment="1">
      <alignment horizontal="center"/>
    </xf>
    <xf numFmtId="49" fontId="3" fillId="0" borderId="15" xfId="0" applyNumberFormat="1" applyFont="1" applyBorder="1" applyAlignment="1" applyProtection="1">
      <alignment horizontal="center" vertical="center" wrapText="1"/>
      <protection locked="0"/>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49" fontId="4" fillId="0" borderId="28" xfId="0" applyNumberFormat="1" applyFont="1" applyBorder="1" applyAlignment="1" applyProtection="1">
      <alignment horizontal="center" vertical="center" wrapText="1"/>
      <protection locked="0"/>
    </xf>
    <xf numFmtId="49" fontId="4" fillId="0" borderId="29" xfId="0" applyNumberFormat="1" applyFont="1" applyBorder="1" applyAlignment="1" applyProtection="1">
      <alignment horizontal="center" vertical="center" wrapText="1"/>
      <protection locked="0"/>
    </xf>
    <xf numFmtId="0" fontId="9" fillId="0" borderId="0" xfId="0" applyFont="1" applyAlignment="1">
      <alignment horizontal="left" wrapText="1"/>
    </xf>
    <xf numFmtId="0" fontId="14" fillId="0" borderId="0" xfId="0" applyFont="1" applyAlignment="1" applyProtection="1">
      <alignment horizontal="left" vertical="top" wrapText="1"/>
      <protection locked="0"/>
    </xf>
    <xf numFmtId="174" fontId="2" fillId="0" borderId="0" xfId="0" applyNumberFormat="1" applyFont="1" applyAlignment="1">
      <alignment vertical="top"/>
    </xf>
    <xf numFmtId="0" fontId="14" fillId="0" borderId="0" xfId="0" applyFont="1" applyAlignment="1" applyProtection="1">
      <alignment horizontal="left" vertical="top"/>
      <protection locked="0"/>
    </xf>
    <xf numFmtId="0" fontId="38" fillId="0" borderId="0" xfId="0" applyFont="1" applyAlignment="1">
      <alignment horizontal="left" vertical="justify"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Q964"/>
  <sheetViews>
    <sheetView tabSelected="1" zoomScale="60" zoomScaleNormal="60" zoomScaleSheetLayoutView="75" workbookViewId="0" topLeftCell="B1">
      <pane ySplit="4530" topLeftCell="BM1" activePane="bottomLeft" state="split"/>
      <selection pane="topLeft" activeCell="D45" sqref="D45"/>
      <selection pane="bottomLeft" activeCell="N159" sqref="N159"/>
    </sheetView>
  </sheetViews>
  <sheetFormatPr defaultColWidth="9.00390625" defaultRowHeight="12.75"/>
  <cols>
    <col min="1" max="1" width="13.125" style="1" customWidth="1"/>
    <col min="2" max="2" width="11.875" style="1" customWidth="1"/>
    <col min="3" max="3" width="58.125" style="1" customWidth="1"/>
    <col min="4" max="4" width="15.875" style="1" customWidth="1"/>
    <col min="5" max="5" width="15.75390625" style="1" customWidth="1"/>
    <col min="6" max="6" width="13.75390625" style="1" customWidth="1"/>
    <col min="7" max="7" width="13.25390625" style="1" customWidth="1"/>
    <col min="8" max="8" width="13.125" style="1" customWidth="1"/>
    <col min="9" max="9" width="10.375" style="1" customWidth="1"/>
    <col min="10" max="10" width="10.25390625" style="1" customWidth="1"/>
    <col min="11" max="11" width="14.125" style="1" customWidth="1"/>
    <col min="12" max="12" width="12.875" style="1" customWidth="1"/>
    <col min="13" max="13" width="14.75390625" style="1" customWidth="1"/>
    <col min="14" max="14" width="19.25390625" style="1" customWidth="1"/>
    <col min="15" max="15" width="12.625" style="1" customWidth="1"/>
    <col min="16" max="16" width="9.125" style="1" customWidth="1"/>
    <col min="17" max="17" width="9.375" style="1" bestFit="1" customWidth="1"/>
    <col min="18" max="16384" width="9.125" style="1" customWidth="1"/>
  </cols>
  <sheetData>
    <row r="2" spans="10:14" ht="15.75">
      <c r="J2" s="1" t="s">
        <v>86</v>
      </c>
      <c r="M2" s="6" t="s">
        <v>300</v>
      </c>
      <c r="N2" s="6"/>
    </row>
    <row r="3" spans="10:14" ht="15.75">
      <c r="J3" s="1" t="s">
        <v>86</v>
      </c>
      <c r="M3" s="6" t="s">
        <v>83</v>
      </c>
      <c r="N3" s="6"/>
    </row>
    <row r="4" spans="10:14" ht="15.75">
      <c r="J4" s="1" t="s">
        <v>86</v>
      </c>
      <c r="M4" s="6" t="s">
        <v>128</v>
      </c>
      <c r="N4" s="6"/>
    </row>
    <row r="5" spans="13:14" ht="15.75">
      <c r="M5" s="6"/>
      <c r="N5" s="6"/>
    </row>
    <row r="6" spans="2:14" ht="20.25">
      <c r="B6" s="105" t="s">
        <v>129</v>
      </c>
      <c r="C6" s="105"/>
      <c r="D6" s="105"/>
      <c r="E6" s="105"/>
      <c r="F6" s="105"/>
      <c r="G6" s="105"/>
      <c r="H6" s="105"/>
      <c r="I6" s="105"/>
      <c r="J6" s="105"/>
      <c r="K6" s="105"/>
      <c r="L6" s="105"/>
      <c r="M6" s="105"/>
      <c r="N6" s="105"/>
    </row>
    <row r="7" spans="2:14" ht="20.25">
      <c r="B7" s="75"/>
      <c r="C7" s="75"/>
      <c r="D7" s="75"/>
      <c r="E7" s="75"/>
      <c r="F7" s="75" t="s">
        <v>299</v>
      </c>
      <c r="G7" s="75"/>
      <c r="H7" s="75"/>
      <c r="I7" s="75"/>
      <c r="J7" s="75"/>
      <c r="K7" s="75"/>
      <c r="L7" s="75"/>
      <c r="M7" s="75"/>
      <c r="N7" s="75"/>
    </row>
    <row r="8" ht="14.25" customHeight="1" thickBot="1">
      <c r="N8" s="1" t="s">
        <v>7</v>
      </c>
    </row>
    <row r="9" spans="1:14" ht="63.75" customHeight="1">
      <c r="A9" s="101" t="s">
        <v>137</v>
      </c>
      <c r="B9" s="101" t="s">
        <v>138</v>
      </c>
      <c r="C9" s="61" t="s">
        <v>99</v>
      </c>
      <c r="D9" s="87" t="s">
        <v>25</v>
      </c>
      <c r="E9" s="88"/>
      <c r="F9" s="88"/>
      <c r="G9" s="87" t="s">
        <v>26</v>
      </c>
      <c r="H9" s="93"/>
      <c r="I9" s="93"/>
      <c r="J9" s="93"/>
      <c r="K9" s="93"/>
      <c r="L9" s="93"/>
      <c r="M9" s="94"/>
      <c r="N9" s="107" t="s">
        <v>106</v>
      </c>
    </row>
    <row r="10" spans="1:14" ht="12.75" customHeight="1">
      <c r="A10" s="102"/>
      <c r="B10" s="102"/>
      <c r="C10" s="98" t="s">
        <v>100</v>
      </c>
      <c r="D10" s="90" t="s">
        <v>3</v>
      </c>
      <c r="E10" s="97" t="s">
        <v>4</v>
      </c>
      <c r="F10" s="97"/>
      <c r="G10" s="106" t="s">
        <v>3</v>
      </c>
      <c r="H10" s="97" t="s">
        <v>27</v>
      </c>
      <c r="I10" s="97" t="s">
        <v>4</v>
      </c>
      <c r="J10" s="97"/>
      <c r="K10" s="97" t="s">
        <v>28</v>
      </c>
      <c r="L10" s="103" t="s">
        <v>103</v>
      </c>
      <c r="M10" s="104"/>
      <c r="N10" s="108"/>
    </row>
    <row r="11" spans="1:14" ht="12.75" customHeight="1">
      <c r="A11" s="102"/>
      <c r="B11" s="102"/>
      <c r="C11" s="99"/>
      <c r="D11" s="91"/>
      <c r="E11" s="95" t="s">
        <v>5</v>
      </c>
      <c r="F11" s="95" t="s">
        <v>6</v>
      </c>
      <c r="G11" s="106"/>
      <c r="H11" s="97"/>
      <c r="I11" s="95" t="s">
        <v>5</v>
      </c>
      <c r="J11" s="95" t="s">
        <v>6</v>
      </c>
      <c r="K11" s="97"/>
      <c r="L11" s="109" t="s">
        <v>104</v>
      </c>
      <c r="M11" s="48" t="s">
        <v>103</v>
      </c>
      <c r="N11" s="108"/>
    </row>
    <row r="12" spans="1:14" ht="130.5" customHeight="1">
      <c r="A12" s="102"/>
      <c r="B12" s="84"/>
      <c r="C12" s="100"/>
      <c r="D12" s="92"/>
      <c r="E12" s="96"/>
      <c r="F12" s="96"/>
      <c r="G12" s="106"/>
      <c r="H12" s="97"/>
      <c r="I12" s="96"/>
      <c r="J12" s="96"/>
      <c r="K12" s="97"/>
      <c r="L12" s="110"/>
      <c r="M12" s="48" t="s">
        <v>105</v>
      </c>
      <c r="N12" s="108"/>
    </row>
    <row r="13" spans="1:14" ht="13.5" customHeight="1" thickBot="1">
      <c r="A13" s="67">
        <v>1</v>
      </c>
      <c r="B13" s="67">
        <v>2</v>
      </c>
      <c r="C13" s="68">
        <v>2</v>
      </c>
      <c r="D13" s="2">
        <v>3</v>
      </c>
      <c r="E13" s="2">
        <v>4</v>
      </c>
      <c r="F13" s="2">
        <v>5</v>
      </c>
      <c r="G13" s="3">
        <v>6</v>
      </c>
      <c r="H13" s="3">
        <v>7</v>
      </c>
      <c r="I13" s="3">
        <v>8</v>
      </c>
      <c r="J13" s="3">
        <v>9</v>
      </c>
      <c r="K13" s="3">
        <v>10</v>
      </c>
      <c r="L13" s="24">
        <v>11</v>
      </c>
      <c r="M13" s="24">
        <v>12</v>
      </c>
      <c r="N13" s="4">
        <v>13</v>
      </c>
    </row>
    <row r="14" spans="1:14" ht="23.25" customHeight="1">
      <c r="A14" s="70" t="s">
        <v>139</v>
      </c>
      <c r="B14" s="40"/>
      <c r="C14" s="7" t="s">
        <v>30</v>
      </c>
      <c r="D14" s="6"/>
      <c r="E14" s="6"/>
      <c r="F14" s="6"/>
      <c r="N14" s="28"/>
    </row>
    <row r="15" spans="1:14" ht="23.25" customHeight="1">
      <c r="A15" s="70" t="s">
        <v>141</v>
      </c>
      <c r="B15" s="40"/>
      <c r="C15" s="7" t="s">
        <v>30</v>
      </c>
      <c r="D15" s="6"/>
      <c r="E15" s="6"/>
      <c r="F15" s="6"/>
      <c r="N15" s="28"/>
    </row>
    <row r="16" spans="1:14" ht="67.5" customHeight="1">
      <c r="A16" s="71" t="s">
        <v>140</v>
      </c>
      <c r="B16" s="41" t="s">
        <v>98</v>
      </c>
      <c r="C16" s="27" t="s">
        <v>145</v>
      </c>
      <c r="D16" s="26">
        <f>1069.5+16.199</f>
        <v>1085.699</v>
      </c>
      <c r="E16" s="26">
        <v>615.4</v>
      </c>
      <c r="F16" s="26">
        <v>128.9</v>
      </c>
      <c r="G16" s="26">
        <f>H16+K16</f>
        <v>4</v>
      </c>
      <c r="H16" s="26">
        <v>2</v>
      </c>
      <c r="I16" s="26"/>
      <c r="J16" s="26"/>
      <c r="K16" s="26">
        <v>2</v>
      </c>
      <c r="L16" s="26">
        <v>2</v>
      </c>
      <c r="M16" s="26">
        <v>2</v>
      </c>
      <c r="N16" s="26">
        <f>SUM(D16,G16)</f>
        <v>1089.699</v>
      </c>
    </row>
    <row r="17" spans="1:14" ht="15.75" customHeight="1">
      <c r="A17" s="70" t="s">
        <v>142</v>
      </c>
      <c r="B17" s="56" t="s">
        <v>17</v>
      </c>
      <c r="C17" s="17" t="s">
        <v>31</v>
      </c>
      <c r="D17" s="26">
        <f>D18+D19</f>
        <v>103.6</v>
      </c>
      <c r="E17" s="6"/>
      <c r="F17" s="26"/>
      <c r="G17" s="26"/>
      <c r="H17" s="26"/>
      <c r="I17" s="26"/>
      <c r="J17" s="26"/>
      <c r="K17" s="26"/>
      <c r="L17" s="26"/>
      <c r="M17" s="26"/>
      <c r="N17" s="26">
        <f>SUM(D17,G17)</f>
        <v>103.6</v>
      </c>
    </row>
    <row r="18" spans="1:14" ht="15.75" customHeight="1">
      <c r="A18" s="70" t="s">
        <v>143</v>
      </c>
      <c r="B18" s="41" t="s">
        <v>23</v>
      </c>
      <c r="C18" s="31" t="s">
        <v>144</v>
      </c>
      <c r="D18" s="26">
        <f>53.3+0.5+0.5</f>
        <v>54.3</v>
      </c>
      <c r="E18" s="6"/>
      <c r="F18" s="26"/>
      <c r="G18" s="26"/>
      <c r="H18" s="26"/>
      <c r="I18" s="26"/>
      <c r="J18" s="26"/>
      <c r="K18" s="26"/>
      <c r="L18" s="26"/>
      <c r="M18" s="26"/>
      <c r="N18" s="26">
        <f>SUM(D18,G18)</f>
        <v>54.3</v>
      </c>
    </row>
    <row r="19" spans="1:14" ht="15.75" customHeight="1">
      <c r="A19" s="70" t="s">
        <v>146</v>
      </c>
      <c r="B19" s="41" t="s">
        <v>32</v>
      </c>
      <c r="C19" s="31" t="s">
        <v>147</v>
      </c>
      <c r="D19" s="26">
        <f>10+7+2.3+30</f>
        <v>49.3</v>
      </c>
      <c r="E19" s="6"/>
      <c r="F19" s="26"/>
      <c r="G19" s="26"/>
      <c r="H19" s="26"/>
      <c r="I19" s="26"/>
      <c r="J19" s="26"/>
      <c r="K19" s="26"/>
      <c r="L19" s="26"/>
      <c r="M19" s="26"/>
      <c r="N19" s="26">
        <f>SUM(D19,G19)</f>
        <v>49.3</v>
      </c>
    </row>
    <row r="20" spans="1:14" ht="18" customHeight="1">
      <c r="A20" s="70"/>
      <c r="B20" s="42"/>
      <c r="C20" s="7" t="s">
        <v>3</v>
      </c>
      <c r="D20" s="29">
        <f>D16+D17</f>
        <v>1189.299</v>
      </c>
      <c r="E20" s="29">
        <f>E16+E17</f>
        <v>615.4</v>
      </c>
      <c r="F20" s="29">
        <f>F16+F17</f>
        <v>128.9</v>
      </c>
      <c r="G20" s="29">
        <f>H20+K20</f>
        <v>4</v>
      </c>
      <c r="H20" s="29">
        <f>H16+H17</f>
        <v>2</v>
      </c>
      <c r="I20" s="29"/>
      <c r="J20" s="29"/>
      <c r="K20" s="29">
        <f>K16+K17</f>
        <v>2</v>
      </c>
      <c r="L20" s="29">
        <f>L16+L17</f>
        <v>2</v>
      </c>
      <c r="M20" s="29">
        <f>M16+M17</f>
        <v>2</v>
      </c>
      <c r="N20" s="29">
        <f>SUM(D20,G20)</f>
        <v>1193.299</v>
      </c>
    </row>
    <row r="21" spans="1:14" s="19" customFormat="1" ht="15.75">
      <c r="A21" s="69"/>
      <c r="B21" s="42"/>
      <c r="C21" s="18"/>
      <c r="D21" s="26"/>
      <c r="E21" s="26"/>
      <c r="F21" s="26"/>
      <c r="G21" s="26"/>
      <c r="H21" s="26"/>
      <c r="I21" s="26"/>
      <c r="J21" s="26"/>
      <c r="K21" s="26"/>
      <c r="L21" s="26"/>
      <c r="M21" s="26"/>
      <c r="N21" s="26"/>
    </row>
    <row r="22" spans="1:15" s="19" customFormat="1" ht="15.75">
      <c r="A22" s="70" t="s">
        <v>148</v>
      </c>
      <c r="B22" s="40"/>
      <c r="C22" s="12" t="s">
        <v>33</v>
      </c>
      <c r="D22" s="26"/>
      <c r="E22" s="26"/>
      <c r="F22" s="26"/>
      <c r="G22" s="26"/>
      <c r="H22" s="26"/>
      <c r="I22" s="26"/>
      <c r="J22" s="26"/>
      <c r="K22" s="26"/>
      <c r="L22" s="26"/>
      <c r="M22" s="26"/>
      <c r="N22" s="26"/>
      <c r="O22" s="57"/>
    </row>
    <row r="23" spans="1:15" s="19" customFormat="1" ht="15.75">
      <c r="A23" s="70" t="s">
        <v>149</v>
      </c>
      <c r="B23" s="40"/>
      <c r="C23" s="12" t="s">
        <v>33</v>
      </c>
      <c r="D23" s="26"/>
      <c r="E23" s="26"/>
      <c r="F23" s="26"/>
      <c r="G23" s="26"/>
      <c r="H23" s="26"/>
      <c r="I23" s="26"/>
      <c r="J23" s="26"/>
      <c r="K23" s="26"/>
      <c r="L23" s="26"/>
      <c r="M23" s="26"/>
      <c r="N23" s="26"/>
      <c r="O23" s="57"/>
    </row>
    <row r="24" spans="1:15" s="19" customFormat="1" ht="15.75">
      <c r="A24" s="70" t="s">
        <v>311</v>
      </c>
      <c r="B24" s="40"/>
      <c r="C24" s="111" t="s">
        <v>312</v>
      </c>
      <c r="D24" s="26">
        <f>D25</f>
        <v>44.6</v>
      </c>
      <c r="E24" s="26"/>
      <c r="F24" s="26"/>
      <c r="G24" s="26"/>
      <c r="H24" s="26"/>
      <c r="I24" s="26"/>
      <c r="J24" s="26"/>
      <c r="K24" s="26"/>
      <c r="L24" s="26"/>
      <c r="M24" s="26"/>
      <c r="N24" s="26">
        <f aca="true" t="shared" si="0" ref="N24:N34">SUM(D24,G24)</f>
        <v>44.6</v>
      </c>
      <c r="O24" s="57"/>
    </row>
    <row r="25" spans="1:15" s="19" customFormat="1" ht="30" customHeight="1">
      <c r="A25" s="71" t="s">
        <v>150</v>
      </c>
      <c r="B25" s="41" t="s">
        <v>51</v>
      </c>
      <c r="C25" s="52" t="s">
        <v>151</v>
      </c>
      <c r="D25" s="26">
        <v>44.6</v>
      </c>
      <c r="E25" s="26"/>
      <c r="F25" s="26"/>
      <c r="G25" s="26"/>
      <c r="H25" s="26"/>
      <c r="I25" s="26"/>
      <c r="J25" s="26"/>
      <c r="K25" s="26"/>
      <c r="L25" s="26"/>
      <c r="M25" s="26"/>
      <c r="N25" s="26">
        <f t="shared" si="0"/>
        <v>44.6</v>
      </c>
      <c r="O25" s="57"/>
    </row>
    <row r="26" spans="1:15" s="19" customFormat="1" ht="15.75">
      <c r="A26" s="70" t="s">
        <v>152</v>
      </c>
      <c r="B26" s="43" t="s">
        <v>34</v>
      </c>
      <c r="C26" s="32" t="s">
        <v>133</v>
      </c>
      <c r="D26" s="29">
        <f>D27+D28+D30+D32+D33</f>
        <v>19046.20721</v>
      </c>
      <c r="E26" s="29">
        <f aca="true" t="shared" si="1" ref="E26:L26">E27+E28+E30+E32+E33</f>
        <v>10512.79838</v>
      </c>
      <c r="F26" s="29">
        <f t="shared" si="1"/>
        <v>2138.3999999999996</v>
      </c>
      <c r="G26" s="29">
        <f>G27+G28+G30+G32+G33</f>
        <v>425.4</v>
      </c>
      <c r="H26" s="29">
        <f t="shared" si="1"/>
        <v>358.4</v>
      </c>
      <c r="I26" s="29">
        <f t="shared" si="1"/>
        <v>125</v>
      </c>
      <c r="J26" s="29">
        <f t="shared" si="1"/>
        <v>0</v>
      </c>
      <c r="K26" s="29">
        <f t="shared" si="1"/>
        <v>67</v>
      </c>
      <c r="L26" s="29">
        <f t="shared" si="1"/>
        <v>67</v>
      </c>
      <c r="M26" s="29">
        <f>M27+M28+M30</f>
        <v>14</v>
      </c>
      <c r="N26" s="29">
        <f>SUM(D26,G26)</f>
        <v>19471.607210000002</v>
      </c>
      <c r="O26" s="57"/>
    </row>
    <row r="27" spans="1:15" s="19" customFormat="1" ht="17.25" customHeight="1">
      <c r="A27" s="70" t="s">
        <v>153</v>
      </c>
      <c r="B27" s="44" t="s">
        <v>35</v>
      </c>
      <c r="C27" s="72" t="s">
        <v>154</v>
      </c>
      <c r="D27" s="26">
        <f>12818.5-40+10+116.657-58.782</f>
        <v>12846.375</v>
      </c>
      <c r="E27" s="26">
        <f>6713.8-23.127-7.4</f>
        <v>6683.273</v>
      </c>
      <c r="F27" s="26">
        <f>1549.1+10</f>
        <v>1559.1</v>
      </c>
      <c r="G27" s="26">
        <f>H27+K27</f>
        <v>417</v>
      </c>
      <c r="H27" s="26">
        <f>350</f>
        <v>350</v>
      </c>
      <c r="I27" s="26">
        <v>125</v>
      </c>
      <c r="J27" s="26"/>
      <c r="K27" s="21">
        <v>67</v>
      </c>
      <c r="L27" s="21">
        <v>67</v>
      </c>
      <c r="M27" s="21">
        <v>14</v>
      </c>
      <c r="N27" s="26">
        <f>SUM(D27,G27)</f>
        <v>13263.375</v>
      </c>
      <c r="O27" s="57"/>
    </row>
    <row r="28" spans="1:15" s="19" customFormat="1" ht="19.5" customHeight="1">
      <c r="A28" s="70" t="s">
        <v>155</v>
      </c>
      <c r="B28" s="44" t="s">
        <v>120</v>
      </c>
      <c r="C28" s="33" t="s">
        <v>156</v>
      </c>
      <c r="D28" s="26">
        <f>5617.8-36+10-10+11.247+18</f>
        <v>5611.0470000000005</v>
      </c>
      <c r="E28" s="26">
        <v>3528</v>
      </c>
      <c r="F28" s="26">
        <f>589.3-10</f>
        <v>579.3</v>
      </c>
      <c r="G28" s="26">
        <v>8.4</v>
      </c>
      <c r="H28" s="26">
        <v>8.4</v>
      </c>
      <c r="I28" s="26"/>
      <c r="J28" s="26"/>
      <c r="K28" s="21"/>
      <c r="L28" s="21"/>
      <c r="M28" s="21"/>
      <c r="N28" s="26">
        <f t="shared" si="0"/>
        <v>5619.447</v>
      </c>
      <c r="O28" s="57"/>
    </row>
    <row r="29" spans="1:15" s="19" customFormat="1" ht="19.5" customHeight="1">
      <c r="A29" s="70" t="s">
        <v>313</v>
      </c>
      <c r="B29" s="44"/>
      <c r="C29" s="33" t="s">
        <v>314</v>
      </c>
      <c r="D29" s="60">
        <f>D30</f>
        <v>512.78521</v>
      </c>
      <c r="E29" s="60">
        <f>E30</f>
        <v>301.52538000000004</v>
      </c>
      <c r="F29" s="60">
        <f>F30</f>
        <v>0</v>
      </c>
      <c r="G29" s="26"/>
      <c r="H29" s="26"/>
      <c r="I29" s="26"/>
      <c r="J29" s="26"/>
      <c r="K29" s="21"/>
      <c r="L29" s="21"/>
      <c r="M29" s="21"/>
      <c r="N29" s="60">
        <f t="shared" si="0"/>
        <v>512.78521</v>
      </c>
      <c r="O29" s="57"/>
    </row>
    <row r="30" spans="1:15" s="19" customFormat="1" ht="31.5" customHeight="1">
      <c r="A30" s="71" t="s">
        <v>157</v>
      </c>
      <c r="B30" s="59" t="s">
        <v>121</v>
      </c>
      <c r="C30" s="52" t="s">
        <v>164</v>
      </c>
      <c r="D30" s="60">
        <f>476.3+58.782-22.29679</f>
        <v>512.78521</v>
      </c>
      <c r="E30" s="60">
        <f>261.1+43.127-2.70162</f>
        <v>301.52538000000004</v>
      </c>
      <c r="F30" s="26">
        <f>10-10</f>
        <v>0</v>
      </c>
      <c r="G30" s="26"/>
      <c r="H30" s="26"/>
      <c r="I30" s="26"/>
      <c r="J30" s="26"/>
      <c r="K30" s="21"/>
      <c r="L30" s="21"/>
      <c r="M30" s="21"/>
      <c r="N30" s="60">
        <f t="shared" si="0"/>
        <v>512.78521</v>
      </c>
      <c r="O30" s="57"/>
    </row>
    <row r="31" spans="1:15" s="19" customFormat="1" ht="31.5" customHeight="1">
      <c r="A31" s="71" t="s">
        <v>315</v>
      </c>
      <c r="B31" s="59"/>
      <c r="C31" s="52" t="s">
        <v>316</v>
      </c>
      <c r="D31" s="26">
        <f>D32+D33</f>
        <v>76</v>
      </c>
      <c r="E31" s="60"/>
      <c r="F31" s="26"/>
      <c r="G31" s="26"/>
      <c r="H31" s="26"/>
      <c r="I31" s="26"/>
      <c r="J31" s="26"/>
      <c r="K31" s="21"/>
      <c r="L31" s="21"/>
      <c r="M31" s="21"/>
      <c r="N31" s="26">
        <f t="shared" si="0"/>
        <v>76</v>
      </c>
      <c r="O31" s="57"/>
    </row>
    <row r="32" spans="1:15" s="19" customFormat="1" ht="19.5" customHeight="1">
      <c r="A32" s="70" t="s">
        <v>158</v>
      </c>
      <c r="B32" s="44" t="s">
        <v>122</v>
      </c>
      <c r="C32" s="33" t="s">
        <v>161</v>
      </c>
      <c r="D32" s="26">
        <v>36</v>
      </c>
      <c r="E32" s="26"/>
      <c r="F32" s="26"/>
      <c r="G32" s="26"/>
      <c r="H32" s="26"/>
      <c r="I32" s="26"/>
      <c r="J32" s="26"/>
      <c r="K32" s="21"/>
      <c r="L32" s="21"/>
      <c r="M32" s="21"/>
      <c r="N32" s="26">
        <f t="shared" si="0"/>
        <v>36</v>
      </c>
      <c r="O32" s="57"/>
    </row>
    <row r="33" spans="1:15" s="19" customFormat="1" ht="35.25" customHeight="1">
      <c r="A33" s="71" t="s">
        <v>159</v>
      </c>
      <c r="B33" s="59" t="s">
        <v>123</v>
      </c>
      <c r="C33" s="52" t="s">
        <v>160</v>
      </c>
      <c r="D33" s="26">
        <v>40</v>
      </c>
      <c r="E33" s="26"/>
      <c r="F33" s="26"/>
      <c r="G33" s="26"/>
      <c r="H33" s="26"/>
      <c r="I33" s="26"/>
      <c r="J33" s="26"/>
      <c r="K33" s="21"/>
      <c r="L33" s="21"/>
      <c r="M33" s="21"/>
      <c r="N33" s="26">
        <f t="shared" si="0"/>
        <v>40</v>
      </c>
      <c r="O33" s="57"/>
    </row>
    <row r="34" spans="1:15" s="19" customFormat="1" ht="15.75">
      <c r="A34" s="71" t="s">
        <v>162</v>
      </c>
      <c r="B34" s="73" t="s">
        <v>29</v>
      </c>
      <c r="C34" s="74" t="s">
        <v>8</v>
      </c>
      <c r="D34" s="29">
        <f aca="true" t="shared" si="2" ref="D34:M34">D36+D38</f>
        <v>14.1</v>
      </c>
      <c r="E34" s="29">
        <f t="shared" si="2"/>
        <v>0</v>
      </c>
      <c r="F34" s="29">
        <f t="shared" si="2"/>
        <v>0</v>
      </c>
      <c r="G34" s="29">
        <f t="shared" si="2"/>
        <v>0</v>
      </c>
      <c r="H34" s="29">
        <f t="shared" si="2"/>
        <v>0</v>
      </c>
      <c r="I34" s="29">
        <f t="shared" si="2"/>
        <v>0</v>
      </c>
      <c r="J34" s="29">
        <f t="shared" si="2"/>
        <v>0</v>
      </c>
      <c r="K34" s="29">
        <f t="shared" si="2"/>
        <v>0</v>
      </c>
      <c r="L34" s="29">
        <f t="shared" si="2"/>
        <v>0</v>
      </c>
      <c r="M34" s="29">
        <f t="shared" si="2"/>
        <v>0</v>
      </c>
      <c r="N34" s="29">
        <f t="shared" si="0"/>
        <v>14.1</v>
      </c>
      <c r="O34" s="57"/>
    </row>
    <row r="35" spans="1:15" s="19" customFormat="1" ht="22.5" customHeight="1">
      <c r="A35" s="71" t="s">
        <v>317</v>
      </c>
      <c r="B35" s="73"/>
      <c r="C35" s="112" t="s">
        <v>318</v>
      </c>
      <c r="D35" s="26">
        <f>D36+D38</f>
        <v>14.1</v>
      </c>
      <c r="E35" s="29"/>
      <c r="F35" s="29"/>
      <c r="G35" s="29"/>
      <c r="H35" s="29"/>
      <c r="I35" s="29"/>
      <c r="J35" s="29"/>
      <c r="K35" s="29"/>
      <c r="L35" s="29"/>
      <c r="M35" s="29"/>
      <c r="N35" s="26">
        <f>SUM(D35,G35)</f>
        <v>14.1</v>
      </c>
      <c r="O35" s="57"/>
    </row>
    <row r="36" spans="1:15" s="19" customFormat="1" ht="15.75">
      <c r="A36" s="70" t="s">
        <v>166</v>
      </c>
      <c r="B36" s="44" t="s">
        <v>38</v>
      </c>
      <c r="C36" s="33" t="s">
        <v>165</v>
      </c>
      <c r="D36" s="26">
        <v>6</v>
      </c>
      <c r="E36" s="26"/>
      <c r="F36" s="26"/>
      <c r="G36" s="26"/>
      <c r="H36" s="26"/>
      <c r="I36" s="26"/>
      <c r="J36" s="26"/>
      <c r="K36" s="26"/>
      <c r="L36" s="26"/>
      <c r="M36" s="26"/>
      <c r="N36" s="26">
        <f>SUM(D36,G36)</f>
        <v>6</v>
      </c>
      <c r="O36" s="57"/>
    </row>
    <row r="37" spans="1:15" s="19" customFormat="1" ht="6" customHeight="1">
      <c r="A37" s="70"/>
      <c r="B37" s="44"/>
      <c r="C37" s="33"/>
      <c r="D37" s="26"/>
      <c r="E37" s="26"/>
      <c r="F37" s="26"/>
      <c r="G37" s="26"/>
      <c r="H37" s="26"/>
      <c r="I37" s="26"/>
      <c r="J37" s="26"/>
      <c r="K37" s="26"/>
      <c r="L37" s="26"/>
      <c r="M37" s="26"/>
      <c r="N37" s="26"/>
      <c r="O37" s="57"/>
    </row>
    <row r="38" spans="1:15" s="19" customFormat="1" ht="20.25" customHeight="1">
      <c r="A38" s="70" t="s">
        <v>167</v>
      </c>
      <c r="B38" s="44" t="s">
        <v>39</v>
      </c>
      <c r="C38" s="33" t="s">
        <v>168</v>
      </c>
      <c r="D38" s="26">
        <f>5+2.9+0.2</f>
        <v>8.1</v>
      </c>
      <c r="E38" s="26"/>
      <c r="F38" s="26"/>
      <c r="G38" s="26"/>
      <c r="H38" s="26"/>
      <c r="I38" s="26"/>
      <c r="J38" s="26"/>
      <c r="K38" s="26"/>
      <c r="L38" s="26"/>
      <c r="M38" s="26"/>
      <c r="N38" s="26">
        <f>SUM(D38,G38)</f>
        <v>8.1</v>
      </c>
      <c r="O38" s="57"/>
    </row>
    <row r="39" spans="1:15" s="19" customFormat="1" ht="15.75">
      <c r="A39" s="69"/>
      <c r="B39" s="44"/>
      <c r="C39" s="33" t="s">
        <v>169</v>
      </c>
      <c r="D39" s="26"/>
      <c r="E39" s="26"/>
      <c r="F39" s="26"/>
      <c r="G39" s="26"/>
      <c r="H39" s="26"/>
      <c r="I39" s="26"/>
      <c r="J39" s="26"/>
      <c r="K39" s="26"/>
      <c r="L39" s="26"/>
      <c r="M39" s="26"/>
      <c r="N39" s="26"/>
      <c r="O39" s="57"/>
    </row>
    <row r="40" spans="1:15" s="19" customFormat="1" ht="15.75">
      <c r="A40" s="70" t="s">
        <v>303</v>
      </c>
      <c r="B40" s="43" t="s">
        <v>40</v>
      </c>
      <c r="C40" s="34" t="s">
        <v>41</v>
      </c>
      <c r="D40" s="29">
        <f>D41+D45+D44</f>
        <v>133.4</v>
      </c>
      <c r="E40" s="29"/>
      <c r="F40" s="29"/>
      <c r="G40" s="29"/>
      <c r="H40" s="29"/>
      <c r="I40" s="29"/>
      <c r="J40" s="29"/>
      <c r="K40" s="29"/>
      <c r="L40" s="29"/>
      <c r="M40" s="29"/>
      <c r="N40" s="29">
        <f>SUM(D40,G40)</f>
        <v>133.4</v>
      </c>
      <c r="O40" s="57"/>
    </row>
    <row r="41" spans="1:15" s="19" customFormat="1" ht="18.75" customHeight="1">
      <c r="A41" s="70" t="s">
        <v>170</v>
      </c>
      <c r="B41" s="44" t="s">
        <v>109</v>
      </c>
      <c r="C41" s="33" t="s">
        <v>172</v>
      </c>
      <c r="D41" s="26">
        <v>11</v>
      </c>
      <c r="E41" s="26"/>
      <c r="F41" s="26"/>
      <c r="G41" s="26"/>
      <c r="H41" s="26"/>
      <c r="I41" s="26"/>
      <c r="J41" s="26"/>
      <c r="K41" s="26"/>
      <c r="L41" s="26"/>
      <c r="M41" s="26"/>
      <c r="N41" s="26">
        <f>SUM(D41,G41)</f>
        <v>11</v>
      </c>
      <c r="O41" s="57"/>
    </row>
    <row r="42" spans="1:15" s="19" customFormat="1" ht="15.75">
      <c r="A42" s="70"/>
      <c r="B42" s="44"/>
      <c r="C42" s="33" t="s">
        <v>171</v>
      </c>
      <c r="D42" s="26"/>
      <c r="E42" s="26"/>
      <c r="F42" s="26"/>
      <c r="G42" s="26"/>
      <c r="H42" s="26"/>
      <c r="I42" s="26"/>
      <c r="J42" s="26"/>
      <c r="K42" s="26"/>
      <c r="L42" s="26"/>
      <c r="M42" s="26"/>
      <c r="N42" s="26"/>
      <c r="O42" s="57"/>
    </row>
    <row r="43" spans="1:15" s="19" customFormat="1" ht="15.75">
      <c r="A43" s="70" t="s">
        <v>319</v>
      </c>
      <c r="B43" s="44"/>
      <c r="C43" s="33" t="s">
        <v>320</v>
      </c>
      <c r="D43" s="26">
        <f>D44+D45</f>
        <v>122.4</v>
      </c>
      <c r="E43" s="26"/>
      <c r="F43" s="26"/>
      <c r="G43" s="26"/>
      <c r="H43" s="26"/>
      <c r="I43" s="26"/>
      <c r="J43" s="26"/>
      <c r="K43" s="26"/>
      <c r="L43" s="26"/>
      <c r="M43" s="26"/>
      <c r="N43" s="26">
        <f>SUM(D43,G43)</f>
        <v>122.4</v>
      </c>
      <c r="O43" s="57"/>
    </row>
    <row r="44" spans="1:15" s="19" customFormat="1" ht="49.5" customHeight="1">
      <c r="A44" s="77" t="s">
        <v>173</v>
      </c>
      <c r="B44" s="76" t="s">
        <v>124</v>
      </c>
      <c r="C44" s="33" t="s">
        <v>174</v>
      </c>
      <c r="D44" s="26">
        <v>20</v>
      </c>
      <c r="E44" s="26"/>
      <c r="F44" s="26"/>
      <c r="G44" s="26"/>
      <c r="H44" s="26"/>
      <c r="I44" s="26"/>
      <c r="J44" s="26"/>
      <c r="K44" s="26"/>
      <c r="L44" s="26"/>
      <c r="M44" s="26"/>
      <c r="N44" s="26">
        <f>SUM(D44,G44)</f>
        <v>20</v>
      </c>
      <c r="O44" s="57"/>
    </row>
    <row r="45" spans="1:15" s="19" customFormat="1" ht="31.5">
      <c r="A45" s="71" t="s">
        <v>175</v>
      </c>
      <c r="B45" s="46" t="s">
        <v>16</v>
      </c>
      <c r="C45" s="33" t="s">
        <v>176</v>
      </c>
      <c r="D45" s="26">
        <v>102.4</v>
      </c>
      <c r="E45" s="26"/>
      <c r="F45" s="26"/>
      <c r="G45" s="26"/>
      <c r="H45" s="26"/>
      <c r="I45" s="26"/>
      <c r="J45" s="26"/>
      <c r="K45" s="26"/>
      <c r="L45" s="26"/>
      <c r="M45" s="26"/>
      <c r="N45" s="26">
        <f>SUM(D45,G45)</f>
        <v>102.4</v>
      </c>
      <c r="O45" s="57"/>
    </row>
    <row r="46" spans="1:15" s="19" customFormat="1" ht="6" customHeight="1">
      <c r="A46" s="69"/>
      <c r="B46" s="46"/>
      <c r="C46" s="33"/>
      <c r="D46" s="26"/>
      <c r="E46" s="26"/>
      <c r="F46" s="26"/>
      <c r="G46" s="26"/>
      <c r="H46" s="26"/>
      <c r="I46" s="26"/>
      <c r="J46" s="26"/>
      <c r="K46" s="26"/>
      <c r="L46" s="26"/>
      <c r="M46" s="26"/>
      <c r="N46" s="26"/>
      <c r="O46" s="57"/>
    </row>
    <row r="47" spans="1:15" s="19" customFormat="1" ht="22.5" customHeight="1">
      <c r="A47" s="71" t="s">
        <v>177</v>
      </c>
      <c r="B47" s="46" t="s">
        <v>119</v>
      </c>
      <c r="C47" s="37" t="s">
        <v>178</v>
      </c>
      <c r="D47" s="26"/>
      <c r="E47" s="26"/>
      <c r="F47" s="26"/>
      <c r="G47" s="26">
        <f>H47+K47</f>
        <v>500.86199999999997</v>
      </c>
      <c r="H47" s="26">
        <f>127+39.999</f>
        <v>166.999</v>
      </c>
      <c r="I47" s="26"/>
      <c r="J47" s="26"/>
      <c r="K47" s="26">
        <f>269.9+63.963</f>
        <v>333.863</v>
      </c>
      <c r="L47" s="26"/>
      <c r="M47" s="26"/>
      <c r="N47" s="26">
        <f>SUM(D47,G47)</f>
        <v>500.86199999999997</v>
      </c>
      <c r="O47" s="57"/>
    </row>
    <row r="48" spans="1:15" s="19" customFormat="1" ht="20.25" customHeight="1">
      <c r="A48" s="71" t="s">
        <v>179</v>
      </c>
      <c r="B48" s="45" t="s">
        <v>42</v>
      </c>
      <c r="C48" s="35" t="s">
        <v>43</v>
      </c>
      <c r="D48" s="26">
        <f>25.759+2.147</f>
        <v>27.906</v>
      </c>
      <c r="E48" s="26"/>
      <c r="F48" s="26"/>
      <c r="G48" s="26"/>
      <c r="H48" s="26"/>
      <c r="I48" s="26"/>
      <c r="J48" s="26"/>
      <c r="K48" s="26"/>
      <c r="L48" s="26"/>
      <c r="M48" s="26"/>
      <c r="N48" s="26">
        <f>SUM(D48,G48)</f>
        <v>27.906</v>
      </c>
      <c r="O48" s="57"/>
    </row>
    <row r="49" spans="1:15" s="19" customFormat="1" ht="15.75">
      <c r="A49" s="71"/>
      <c r="B49" s="45"/>
      <c r="C49" s="35" t="s">
        <v>44</v>
      </c>
      <c r="D49" s="29"/>
      <c r="E49" s="26"/>
      <c r="F49" s="26"/>
      <c r="G49" s="26"/>
      <c r="H49" s="26"/>
      <c r="I49" s="26"/>
      <c r="J49" s="26"/>
      <c r="K49" s="26"/>
      <c r="L49" s="26"/>
      <c r="M49" s="26"/>
      <c r="N49" s="26"/>
      <c r="O49" s="57"/>
    </row>
    <row r="50" spans="1:15" s="19" customFormat="1" ht="15.75">
      <c r="A50" s="71" t="s">
        <v>324</v>
      </c>
      <c r="B50" s="45"/>
      <c r="C50" s="35" t="s">
        <v>325</v>
      </c>
      <c r="D50" s="29"/>
      <c r="E50" s="26"/>
      <c r="F50" s="26"/>
      <c r="G50" s="26">
        <f>G51</f>
        <v>39.1</v>
      </c>
      <c r="H50" s="26">
        <f>H51</f>
        <v>39.1</v>
      </c>
      <c r="I50" s="26"/>
      <c r="J50" s="26"/>
      <c r="K50" s="26"/>
      <c r="L50" s="26"/>
      <c r="M50" s="26"/>
      <c r="N50" s="26">
        <f>SUM(D50,G50)</f>
        <v>39.1</v>
      </c>
      <c r="O50" s="57"/>
    </row>
    <row r="51" spans="1:15" s="19" customFormat="1" ht="31.5">
      <c r="A51" s="71" t="s">
        <v>323</v>
      </c>
      <c r="B51" s="85" t="s">
        <v>309</v>
      </c>
      <c r="C51" s="52" t="s">
        <v>310</v>
      </c>
      <c r="D51" s="29"/>
      <c r="E51" s="26"/>
      <c r="F51" s="26"/>
      <c r="G51" s="26">
        <f>H51+K51</f>
        <v>39.1</v>
      </c>
      <c r="H51" s="26">
        <v>39.1</v>
      </c>
      <c r="I51" s="26"/>
      <c r="J51" s="26"/>
      <c r="K51" s="26"/>
      <c r="L51" s="26"/>
      <c r="M51" s="26"/>
      <c r="N51" s="26">
        <f>SUM(D51,G51)</f>
        <v>39.1</v>
      </c>
      <c r="O51" s="57"/>
    </row>
    <row r="52" spans="1:15" s="19" customFormat="1" ht="15.75">
      <c r="A52" s="71" t="s">
        <v>321</v>
      </c>
      <c r="B52" s="85"/>
      <c r="C52" s="52" t="s">
        <v>322</v>
      </c>
      <c r="D52" s="26">
        <f>D53</f>
        <v>152</v>
      </c>
      <c r="E52" s="26"/>
      <c r="F52" s="26"/>
      <c r="G52" s="26"/>
      <c r="H52" s="26"/>
      <c r="I52" s="26"/>
      <c r="J52" s="26"/>
      <c r="K52" s="26"/>
      <c r="L52" s="26"/>
      <c r="M52" s="26"/>
      <c r="N52" s="26">
        <f>SUM(D52,G52)</f>
        <v>152</v>
      </c>
      <c r="O52" s="57"/>
    </row>
    <row r="53" spans="1:15" s="19" customFormat="1" ht="33" customHeight="1">
      <c r="A53" s="71" t="s">
        <v>180</v>
      </c>
      <c r="B53" s="46" t="s">
        <v>20</v>
      </c>
      <c r="C53" s="36" t="s">
        <v>84</v>
      </c>
      <c r="D53" s="26">
        <v>152</v>
      </c>
      <c r="E53" s="51"/>
      <c r="F53" s="26"/>
      <c r="G53" s="26"/>
      <c r="H53" s="26"/>
      <c r="I53" s="26"/>
      <c r="J53" s="26"/>
      <c r="K53" s="26"/>
      <c r="L53" s="26"/>
      <c r="M53" s="26"/>
      <c r="N53" s="26">
        <f>SUM(D53,G53)</f>
        <v>152</v>
      </c>
      <c r="O53" s="57"/>
    </row>
    <row r="54" spans="1:15" ht="15.75">
      <c r="A54" s="71"/>
      <c r="B54" s="42"/>
      <c r="C54" s="12" t="s">
        <v>9</v>
      </c>
      <c r="D54" s="29">
        <f>D26+D34+D40+D48+D53+D25</f>
        <v>19418.213209999998</v>
      </c>
      <c r="E54" s="29">
        <f>E26+E34+E40+E48+E53</f>
        <v>10512.79838</v>
      </c>
      <c r="F54" s="29">
        <f>F26+F34+F40+F48+F53</f>
        <v>2138.3999999999996</v>
      </c>
      <c r="G54" s="29">
        <f>G26+G34+G40+G48+G53+G47+G51</f>
        <v>965.362</v>
      </c>
      <c r="H54" s="29">
        <f>H26+H34+H40+H48+H53+H47+H51</f>
        <v>564.499</v>
      </c>
      <c r="I54" s="29">
        <f>I26+I34+I40+I48+I53</f>
        <v>125</v>
      </c>
      <c r="J54" s="29">
        <f>J26+J34+J40+J48+J53</f>
        <v>0</v>
      </c>
      <c r="K54" s="29">
        <f>K26+K34+K40+K48+K53+K47</f>
        <v>400.863</v>
      </c>
      <c r="L54" s="29">
        <f>L26+L34+L40+L48+L53+L47</f>
        <v>67</v>
      </c>
      <c r="M54" s="29">
        <f>M26+M34+M40+M48+M53+M47</f>
        <v>14</v>
      </c>
      <c r="N54" s="29">
        <f>D54+K59</f>
        <v>19418.213209999998</v>
      </c>
      <c r="O54" s="23"/>
    </row>
    <row r="55" spans="1:15" ht="15.75">
      <c r="A55" s="71" t="s">
        <v>291</v>
      </c>
      <c r="B55" s="41"/>
      <c r="C55" s="20" t="s">
        <v>134</v>
      </c>
      <c r="D55" s="26"/>
      <c r="E55" s="26"/>
      <c r="F55" s="26"/>
      <c r="G55" s="26"/>
      <c r="H55" s="26"/>
      <c r="I55" s="26"/>
      <c r="J55" s="26"/>
      <c r="K55" s="26"/>
      <c r="L55" s="26"/>
      <c r="M55" s="26"/>
      <c r="N55" s="26"/>
      <c r="O55" s="23"/>
    </row>
    <row r="56" spans="1:15" ht="15.75">
      <c r="A56" s="71" t="s">
        <v>292</v>
      </c>
      <c r="B56" s="41"/>
      <c r="C56" s="20" t="s">
        <v>134</v>
      </c>
      <c r="D56" s="26"/>
      <c r="E56" s="26"/>
      <c r="F56" s="26"/>
      <c r="G56" s="26"/>
      <c r="H56" s="26"/>
      <c r="I56" s="26"/>
      <c r="J56" s="26"/>
      <c r="K56" s="26"/>
      <c r="L56" s="26"/>
      <c r="M56" s="26"/>
      <c r="N56" s="26"/>
      <c r="O56" s="23"/>
    </row>
    <row r="57" spans="1:15" ht="15.75">
      <c r="A57" s="71" t="s">
        <v>304</v>
      </c>
      <c r="B57" s="47" t="s">
        <v>45</v>
      </c>
      <c r="C57" s="7" t="s">
        <v>10</v>
      </c>
      <c r="D57" s="29">
        <f>D58+D59+D60+D61+D62+D64+D66+D65</f>
        <v>46021.145000000004</v>
      </c>
      <c r="E57" s="29">
        <f aca="true" t="shared" si="3" ref="E57:M57">E58+E59+E60+E61+E62+E64+E66+E65</f>
        <v>27132.388</v>
      </c>
      <c r="F57" s="29">
        <f t="shared" si="3"/>
        <v>5679</v>
      </c>
      <c r="G57" s="29">
        <f t="shared" si="3"/>
        <v>255.09499999999997</v>
      </c>
      <c r="H57" s="29">
        <f t="shared" si="3"/>
        <v>20.2</v>
      </c>
      <c r="I57" s="29">
        <f t="shared" si="3"/>
        <v>0</v>
      </c>
      <c r="J57" s="29">
        <f t="shared" si="3"/>
        <v>0</v>
      </c>
      <c r="K57" s="29">
        <f t="shared" si="3"/>
        <v>234.89499999999998</v>
      </c>
      <c r="L57" s="29">
        <f t="shared" si="3"/>
        <v>234.89499999999998</v>
      </c>
      <c r="M57" s="29">
        <f t="shared" si="3"/>
        <v>45.295</v>
      </c>
      <c r="N57" s="29">
        <f>SUM(D57,G57)</f>
        <v>46276.240000000005</v>
      </c>
      <c r="O57" s="23"/>
    </row>
    <row r="58" spans="1:15" ht="63">
      <c r="A58" s="71" t="s">
        <v>181</v>
      </c>
      <c r="B58" s="59" t="s">
        <v>46</v>
      </c>
      <c r="C58" s="52" t="s">
        <v>182</v>
      </c>
      <c r="D58" s="26">
        <f>40385.052+232.306+1+155.395+3+2.5+125.1</f>
        <v>40904.352999999996</v>
      </c>
      <c r="E58" s="26">
        <f>24198.788+114.59+92+30</f>
        <v>24435.378</v>
      </c>
      <c r="F58" s="26">
        <v>5247.5</v>
      </c>
      <c r="G58" s="26">
        <f>H58+K58</f>
        <v>240.09499999999997</v>
      </c>
      <c r="H58" s="26">
        <v>5.2</v>
      </c>
      <c r="I58" s="26"/>
      <c r="J58" s="26"/>
      <c r="K58" s="26">
        <f>24.6+210.295</f>
        <v>234.89499999999998</v>
      </c>
      <c r="L58" s="26">
        <f>24.6+210.295</f>
        <v>234.89499999999998</v>
      </c>
      <c r="M58" s="26">
        <v>45.295</v>
      </c>
      <c r="N58" s="26">
        <f aca="true" t="shared" si="4" ref="N58:N69">SUM(D58,G58)</f>
        <v>41144.448</v>
      </c>
      <c r="O58" s="23"/>
    </row>
    <row r="59" spans="1:15" ht="33.75" customHeight="1">
      <c r="A59" s="71" t="s">
        <v>183</v>
      </c>
      <c r="B59" s="46" t="s">
        <v>47</v>
      </c>
      <c r="C59" s="36" t="s">
        <v>184</v>
      </c>
      <c r="D59" s="26">
        <f>1928.675+11.719-176.6+2+21-1+1</f>
        <v>1786.794</v>
      </c>
      <c r="E59" s="26">
        <f>1174.7-130.15</f>
        <v>1044.55</v>
      </c>
      <c r="F59" s="26">
        <v>205.7</v>
      </c>
      <c r="G59" s="26">
        <f>H59+K59</f>
        <v>15</v>
      </c>
      <c r="H59" s="26">
        <v>15</v>
      </c>
      <c r="I59" s="26"/>
      <c r="J59" s="26"/>
      <c r="K59" s="26"/>
      <c r="L59" s="26"/>
      <c r="M59" s="26"/>
      <c r="N59" s="26">
        <f t="shared" si="4"/>
        <v>1801.794</v>
      </c>
      <c r="O59" s="23"/>
    </row>
    <row r="60" spans="1:15" ht="35.25" customHeight="1">
      <c r="A60" s="71" t="s">
        <v>185</v>
      </c>
      <c r="B60" s="59" t="s">
        <v>48</v>
      </c>
      <c r="C60" s="79" t="s">
        <v>186</v>
      </c>
      <c r="D60" s="26">
        <f>541.537+9.37</f>
        <v>550.907</v>
      </c>
      <c r="E60" s="26">
        <v>366.1</v>
      </c>
      <c r="F60" s="26">
        <v>35.1</v>
      </c>
      <c r="G60" s="26"/>
      <c r="H60" s="26"/>
      <c r="I60" s="26"/>
      <c r="J60" s="26"/>
      <c r="K60" s="26"/>
      <c r="L60" s="26"/>
      <c r="M60" s="26"/>
      <c r="N60" s="26">
        <f t="shared" si="4"/>
        <v>550.907</v>
      </c>
      <c r="O60" s="23"/>
    </row>
    <row r="61" spans="1:15" ht="15.75">
      <c r="A61" s="71" t="s">
        <v>187</v>
      </c>
      <c r="B61" s="46" t="s">
        <v>49</v>
      </c>
      <c r="C61" s="33" t="s">
        <v>188</v>
      </c>
      <c r="D61" s="26">
        <f>619.245+5.388</f>
        <v>624.633</v>
      </c>
      <c r="E61" s="26">
        <v>409</v>
      </c>
      <c r="F61" s="26">
        <v>52</v>
      </c>
      <c r="G61" s="26"/>
      <c r="H61" s="26"/>
      <c r="I61" s="26"/>
      <c r="J61" s="26"/>
      <c r="K61" s="26"/>
      <c r="L61" s="26"/>
      <c r="M61" s="26"/>
      <c r="N61" s="26">
        <f t="shared" si="4"/>
        <v>624.633</v>
      </c>
      <c r="O61" s="23"/>
    </row>
    <row r="62" spans="1:15" ht="33" customHeight="1">
      <c r="A62" s="71" t="s">
        <v>189</v>
      </c>
      <c r="B62" s="59" t="s">
        <v>50</v>
      </c>
      <c r="C62" s="33" t="s">
        <v>190</v>
      </c>
      <c r="D62" s="26">
        <f>463.798+6.725+21.205</f>
        <v>491.728</v>
      </c>
      <c r="E62" s="26">
        <f>304.1+15.56</f>
        <v>319.66</v>
      </c>
      <c r="F62" s="26"/>
      <c r="G62" s="26"/>
      <c r="H62" s="26"/>
      <c r="I62" s="26"/>
      <c r="J62" s="26"/>
      <c r="K62" s="26"/>
      <c r="L62" s="26"/>
      <c r="M62" s="26"/>
      <c r="N62" s="26">
        <f t="shared" si="4"/>
        <v>491.728</v>
      </c>
      <c r="O62" s="23"/>
    </row>
    <row r="63" spans="1:15" ht="21" customHeight="1">
      <c r="A63" s="71" t="s">
        <v>326</v>
      </c>
      <c r="B63" s="59"/>
      <c r="C63" s="52" t="s">
        <v>312</v>
      </c>
      <c r="D63" s="49">
        <f>D64</f>
        <v>713.749</v>
      </c>
      <c r="E63" s="49"/>
      <c r="F63" s="49"/>
      <c r="G63" s="49"/>
      <c r="H63" s="49"/>
      <c r="I63" s="49"/>
      <c r="J63" s="49"/>
      <c r="K63" s="49"/>
      <c r="L63" s="49"/>
      <c r="M63" s="49"/>
      <c r="N63" s="26">
        <f t="shared" si="4"/>
        <v>713.749</v>
      </c>
      <c r="O63" s="113"/>
    </row>
    <row r="64" spans="1:15" ht="15.75">
      <c r="A64" s="71" t="s">
        <v>191</v>
      </c>
      <c r="B64" s="59" t="s">
        <v>51</v>
      </c>
      <c r="C64" s="114" t="s">
        <v>290</v>
      </c>
      <c r="D64" s="49">
        <f>640.2+73.549</f>
        <v>713.749</v>
      </c>
      <c r="E64" s="49"/>
      <c r="F64" s="49"/>
      <c r="G64" s="49"/>
      <c r="H64" s="49"/>
      <c r="I64" s="49"/>
      <c r="J64" s="49"/>
      <c r="K64" s="49"/>
      <c r="L64" s="49"/>
      <c r="M64" s="49"/>
      <c r="N64" s="49">
        <f t="shared" si="4"/>
        <v>713.749</v>
      </c>
      <c r="O64" s="113"/>
    </row>
    <row r="65" spans="1:15" ht="15.75">
      <c r="A65" s="71" t="s">
        <v>192</v>
      </c>
      <c r="B65" s="59" t="s">
        <v>118</v>
      </c>
      <c r="C65" s="114" t="s">
        <v>193</v>
      </c>
      <c r="D65" s="49">
        <f>918.464+1.517</f>
        <v>919.9810000000001</v>
      </c>
      <c r="E65" s="49">
        <v>557.7</v>
      </c>
      <c r="F65" s="49">
        <v>138.7</v>
      </c>
      <c r="G65" s="49"/>
      <c r="H65" s="49"/>
      <c r="I65" s="49"/>
      <c r="J65" s="49"/>
      <c r="K65" s="49"/>
      <c r="L65" s="49"/>
      <c r="M65" s="49"/>
      <c r="N65" s="49">
        <f t="shared" si="4"/>
        <v>919.9810000000001</v>
      </c>
      <c r="O65" s="113"/>
    </row>
    <row r="66" spans="1:15" ht="36" customHeight="1">
      <c r="A66" s="71" t="s">
        <v>194</v>
      </c>
      <c r="B66" s="59" t="s">
        <v>52</v>
      </c>
      <c r="C66" s="52" t="s">
        <v>195</v>
      </c>
      <c r="D66" s="26">
        <v>29</v>
      </c>
      <c r="E66" s="26"/>
      <c r="F66" s="26"/>
      <c r="G66" s="26"/>
      <c r="H66" s="26"/>
      <c r="I66" s="26"/>
      <c r="J66" s="26"/>
      <c r="K66" s="26"/>
      <c r="L66" s="26"/>
      <c r="M66" s="26"/>
      <c r="N66" s="26">
        <f t="shared" si="4"/>
        <v>29</v>
      </c>
      <c r="O66" s="23"/>
    </row>
    <row r="67" spans="1:15" ht="26.25" customHeight="1">
      <c r="A67" s="71" t="s">
        <v>327</v>
      </c>
      <c r="B67" s="59"/>
      <c r="C67" s="52" t="s">
        <v>328</v>
      </c>
      <c r="D67" s="26">
        <f>D68</f>
        <v>945.224</v>
      </c>
      <c r="E67" s="26">
        <f>E68</f>
        <v>599.1</v>
      </c>
      <c r="F67" s="26">
        <f>F68</f>
        <v>106.6</v>
      </c>
      <c r="G67" s="26"/>
      <c r="H67" s="26"/>
      <c r="I67" s="26"/>
      <c r="J67" s="26"/>
      <c r="K67" s="26"/>
      <c r="L67" s="26"/>
      <c r="M67" s="26"/>
      <c r="N67" s="26">
        <f t="shared" si="4"/>
        <v>945.224</v>
      </c>
      <c r="O67" s="23"/>
    </row>
    <row r="68" spans="1:15" ht="32.25" customHeight="1">
      <c r="A68" s="71" t="s">
        <v>196</v>
      </c>
      <c r="B68" s="59" t="s">
        <v>15</v>
      </c>
      <c r="C68" s="33" t="s">
        <v>197</v>
      </c>
      <c r="D68" s="26">
        <f>941.6+3.624</f>
        <v>945.224</v>
      </c>
      <c r="E68" s="26">
        <v>599.1</v>
      </c>
      <c r="F68" s="26">
        <v>106.6</v>
      </c>
      <c r="G68" s="26"/>
      <c r="H68" s="26"/>
      <c r="I68" s="26"/>
      <c r="J68" s="26"/>
      <c r="K68" s="26"/>
      <c r="L68" s="26"/>
      <c r="M68" s="26"/>
      <c r="N68" s="26">
        <f t="shared" si="4"/>
        <v>945.224</v>
      </c>
      <c r="O68" s="23"/>
    </row>
    <row r="69" spans="1:15" ht="19.5" customHeight="1">
      <c r="A69" s="71" t="s">
        <v>198</v>
      </c>
      <c r="B69" s="80">
        <v>150101</v>
      </c>
      <c r="C69" s="6" t="s">
        <v>199</v>
      </c>
      <c r="E69" s="26"/>
      <c r="F69" s="26"/>
      <c r="G69" s="26">
        <f>H69+K69</f>
        <v>144</v>
      </c>
      <c r="H69" s="26"/>
      <c r="I69" s="26"/>
      <c r="J69" s="26"/>
      <c r="K69" s="26">
        <f>80+64</f>
        <v>144</v>
      </c>
      <c r="L69" s="26">
        <f>80+64</f>
        <v>144</v>
      </c>
      <c r="M69" s="26">
        <f>80+55.39</f>
        <v>135.39</v>
      </c>
      <c r="N69" s="26">
        <f t="shared" si="4"/>
        <v>144</v>
      </c>
      <c r="O69" s="23"/>
    </row>
    <row r="70" spans="1:15" ht="21" customHeight="1">
      <c r="A70" s="71"/>
      <c r="B70" s="41"/>
      <c r="C70" s="7" t="s">
        <v>9</v>
      </c>
      <c r="D70" s="29">
        <f>D57+D68</f>
        <v>46966.369000000006</v>
      </c>
      <c r="E70" s="29">
        <f>E57+E68</f>
        <v>27731.487999999998</v>
      </c>
      <c r="F70" s="29">
        <f>F57+F68</f>
        <v>5785.6</v>
      </c>
      <c r="G70" s="29">
        <f>H70+K70</f>
        <v>399.09499999999997</v>
      </c>
      <c r="H70" s="29">
        <f>H57+H68</f>
        <v>20.2</v>
      </c>
      <c r="I70" s="21"/>
      <c r="J70" s="21"/>
      <c r="K70" s="29">
        <f>K57+K68+K69</f>
        <v>378.895</v>
      </c>
      <c r="L70" s="29">
        <f>L57+L68+L69</f>
        <v>378.895</v>
      </c>
      <c r="M70" s="29">
        <f>M57+M68+M69</f>
        <v>180.685</v>
      </c>
      <c r="N70" s="29">
        <f>SUM(D70,G70)</f>
        <v>47365.46400000001</v>
      </c>
      <c r="O70" s="23"/>
    </row>
    <row r="71" spans="1:15" ht="35.25" customHeight="1">
      <c r="A71" s="71" t="s">
        <v>293</v>
      </c>
      <c r="B71" s="41"/>
      <c r="C71" s="16" t="s">
        <v>135</v>
      </c>
      <c r="D71" s="26"/>
      <c r="E71" s="26"/>
      <c r="F71" s="26"/>
      <c r="G71" s="26"/>
      <c r="H71" s="26"/>
      <c r="I71" s="26"/>
      <c r="J71" s="26"/>
      <c r="K71" s="26"/>
      <c r="L71" s="26"/>
      <c r="M71" s="26"/>
      <c r="N71" s="26"/>
      <c r="O71" s="23"/>
    </row>
    <row r="72" spans="1:15" ht="35.25" customHeight="1">
      <c r="A72" s="71" t="s">
        <v>305</v>
      </c>
      <c r="B72" s="41"/>
      <c r="C72" s="16" t="s">
        <v>135</v>
      </c>
      <c r="D72" s="26"/>
      <c r="E72" s="26"/>
      <c r="F72" s="26"/>
      <c r="G72" s="26"/>
      <c r="H72" s="26"/>
      <c r="I72" s="26"/>
      <c r="J72" s="26"/>
      <c r="K72" s="26"/>
      <c r="L72" s="26"/>
      <c r="M72" s="26"/>
      <c r="N72" s="26"/>
      <c r="O72" s="23"/>
    </row>
    <row r="73" spans="1:15" ht="15.75">
      <c r="A73" s="71" t="s">
        <v>308</v>
      </c>
      <c r="B73" s="56" t="s">
        <v>29</v>
      </c>
      <c r="C73" s="7" t="s">
        <v>8</v>
      </c>
      <c r="D73" s="29" t="e">
        <f>D75+D83+D91+#REF!+D84+#REF!+#REF!+D92+D79+D87+D106+D93+D97+D98+D99+D100+D101+D102+D104+D81+D126+D108+D107+D110+D124+#REF!+D119+#REF!+D118+#REF!+D123+D80+#REF!+D103+D121+D117+D111+D113+D115</f>
        <v>#REF!</v>
      </c>
      <c r="E73" s="29" t="e">
        <f>E75+E83+E91+#REF!+E84+#REF!+#REF!+E92+E79+E87+E106+E93+E97+E98+E99+E100+E101+E102+E104+E81+E126+E108+E107+E110+E124+#REF!+E119+#REF!+E118+#REF!+E123+E80+#REF!+E103+E121+E117+E111+E113+E115</f>
        <v>#REF!</v>
      </c>
      <c r="F73" s="29" t="e">
        <f>F75+F83+F91+#REF!+F84+#REF!+#REF!+F92+F79+F87+F106+F93+F97+F98+F99+F100+F101+F102+F104+F81+F126+F108+F107+F110+F124+#REF!+F119+#REF!+F118+#REF!+F123+F80+#REF!+F103+F121+F117+F111+F113+F115</f>
        <v>#REF!</v>
      </c>
      <c r="G73" s="29" t="e">
        <f>G75+G83+G91+#REF!+G84+#REF!+#REF!+G92+G79+G87+G106+G93+G97+G98+G99+G100+G101+G102+G104+G81+G126+G108+G107+G110+G124+#REF!+G119+#REF!+G118+#REF!+G123+G80+#REF!+G103+G121+G117+G111+G113+G115</f>
        <v>#REF!</v>
      </c>
      <c r="H73" s="29" t="e">
        <f>H75+H83+H91+#REF!+H84+#REF!+#REF!+H92+H79+H87+H106+H93+H97+H98+H99+H100+H101+H102+H104+H81+H126+H108+H107+H110+H124+#REF!+H119+#REF!+H118+#REF!+H123+H80+#REF!+H103+H121+H117+H111+H113+H115</f>
        <v>#REF!</v>
      </c>
      <c r="I73" s="29" t="e">
        <f>I75+I83+I91+#REF!+I84+#REF!+#REF!+I92+I79+I87+I106+I93+I97+I98+I99+I100+I101+I102+I104+I81+I126+I108+I107+I110+I124+#REF!+I119+#REF!+I118+#REF!+I123+I80+#REF!+I103+I121+I117+I111+I113+I115</f>
        <v>#REF!</v>
      </c>
      <c r="J73" s="29" t="e">
        <f>J75+J83+J91+#REF!+J84+#REF!+#REF!+J92+J79+J87+J106+J93+J97+J98+J99+J100+J101+J102+J104+J81+J126+J108+J107+J110+J124+#REF!+J119+#REF!+J118+#REF!+J123+J80+#REF!+J103+J121+J117+J111+J113+J115</f>
        <v>#REF!</v>
      </c>
      <c r="K73" s="29" t="e">
        <f>K75+K83+K91+#REF!+K84+#REF!+#REF!+K92+K79+K87+K106+K93+K97+K98+K99+K100+K101+K102+K104+K81+K126+K108+K107+K110+K124+#REF!+K119+#REF!+K118+#REF!+K123+K80+#REF!+K103+K121+K117+K111+K113+K115</f>
        <v>#REF!</v>
      </c>
      <c r="L73" s="29" t="e">
        <f>L75+L83+L91+#REF!+L84+#REF!+#REF!+L92+L79+L87+L106+L93+L97+L98+L99+L100+L101+L102+L104+L81+L126+L108+L107+L110+L124+#REF!+L119+#REF!+L118+#REF!+L123+L80+#REF!+L103+L121+L117+L111+L113+L115</f>
        <v>#REF!</v>
      </c>
      <c r="M73" s="29" t="e">
        <f>M75+M83+M91+#REF!+M84+#REF!+#REF!+M92+M79+M87+M106+M93+M97+M98+M99+M100+M101+M102+M104+M81+M126+M108+M107+M110+M124+#REF!+M119+#REF!+M118+#REF!+M123+M80+#REF!+M103+M121+M117+M111+M113+M115</f>
        <v>#REF!</v>
      </c>
      <c r="N73" s="29" t="e">
        <f>SUM(D73,G73)</f>
        <v>#REF!</v>
      </c>
      <c r="O73" s="23"/>
    </row>
    <row r="74" spans="1:15" ht="63">
      <c r="A74" s="71" t="s">
        <v>333</v>
      </c>
      <c r="B74" s="56"/>
      <c r="C74" s="8" t="s">
        <v>334</v>
      </c>
      <c r="D74" s="26">
        <f>D75+D76+D78+D79+D80+D81</f>
        <v>3387.9000000000005</v>
      </c>
      <c r="E74" s="29"/>
      <c r="F74" s="29"/>
      <c r="G74" s="29"/>
      <c r="H74" s="29"/>
      <c r="I74" s="29"/>
      <c r="J74" s="29"/>
      <c r="K74" s="29"/>
      <c r="L74" s="29"/>
      <c r="M74" s="29"/>
      <c r="N74" s="26">
        <f>SUM(D74,G74)</f>
        <v>3387.9000000000005</v>
      </c>
      <c r="O74" s="23"/>
    </row>
    <row r="75" spans="1:15" ht="216.75" customHeight="1">
      <c r="A75" s="71" t="s">
        <v>200</v>
      </c>
      <c r="B75" s="41" t="s">
        <v>53</v>
      </c>
      <c r="C75" s="17" t="s">
        <v>201</v>
      </c>
      <c r="D75" s="26">
        <f>2012-49.727</f>
        <v>1962.273</v>
      </c>
      <c r="E75" s="26"/>
      <c r="F75" s="26"/>
      <c r="G75" s="21"/>
      <c r="H75" s="26"/>
      <c r="I75" s="26"/>
      <c r="J75" s="26"/>
      <c r="K75" s="26"/>
      <c r="L75" s="26"/>
      <c r="M75" s="26"/>
      <c r="N75" s="26">
        <f>SUM(D75,G75)</f>
        <v>1962.273</v>
      </c>
      <c r="O75" s="23"/>
    </row>
    <row r="76" spans="1:15" ht="348.75" customHeight="1">
      <c r="A76" s="71" t="s">
        <v>204</v>
      </c>
      <c r="B76" s="41" t="s">
        <v>56</v>
      </c>
      <c r="C76" s="17" t="s">
        <v>95</v>
      </c>
      <c r="D76" s="26">
        <v>122</v>
      </c>
      <c r="E76" s="26"/>
      <c r="F76" s="26"/>
      <c r="G76" s="21"/>
      <c r="H76" s="26"/>
      <c r="I76" s="26"/>
      <c r="J76" s="26"/>
      <c r="K76" s="26"/>
      <c r="L76" s="26"/>
      <c r="M76" s="26"/>
      <c r="N76" s="26">
        <f>G76+D76</f>
        <v>122</v>
      </c>
      <c r="O76" s="23"/>
    </row>
    <row r="77" spans="1:15" ht="285.75" customHeight="1">
      <c r="A77" s="71"/>
      <c r="B77" s="41"/>
      <c r="C77" s="39" t="s">
        <v>203</v>
      </c>
      <c r="D77" s="26"/>
      <c r="E77" s="26"/>
      <c r="F77" s="26"/>
      <c r="G77" s="21"/>
      <c r="H77" s="26"/>
      <c r="I77" s="26"/>
      <c r="J77" s="26"/>
      <c r="K77" s="26"/>
      <c r="L77" s="26"/>
      <c r="M77" s="26"/>
      <c r="N77" s="26"/>
      <c r="O77" s="23"/>
    </row>
    <row r="78" spans="1:15" ht="87" customHeight="1">
      <c r="A78" s="71" t="s">
        <v>211</v>
      </c>
      <c r="B78" s="41" t="s">
        <v>58</v>
      </c>
      <c r="C78" s="17" t="s">
        <v>212</v>
      </c>
      <c r="D78" s="26">
        <v>49</v>
      </c>
      <c r="E78" s="26"/>
      <c r="F78" s="26"/>
      <c r="G78" s="21"/>
      <c r="H78" s="26"/>
      <c r="I78" s="26"/>
      <c r="J78" s="26"/>
      <c r="K78" s="26"/>
      <c r="L78" s="26"/>
      <c r="M78" s="26"/>
      <c r="N78" s="26">
        <f>SUM(D78,G78)</f>
        <v>49</v>
      </c>
      <c r="O78" s="23"/>
    </row>
    <row r="79" spans="1:15" ht="183" customHeight="1">
      <c r="A79" s="71" t="s">
        <v>217</v>
      </c>
      <c r="B79" s="41" t="s">
        <v>61</v>
      </c>
      <c r="C79" s="17" t="s">
        <v>218</v>
      </c>
      <c r="D79" s="26">
        <f>301+3</f>
        <v>304</v>
      </c>
      <c r="E79" s="26"/>
      <c r="F79" s="26"/>
      <c r="G79" s="21"/>
      <c r="H79" s="26"/>
      <c r="I79" s="26"/>
      <c r="J79" s="26"/>
      <c r="K79" s="26"/>
      <c r="L79" s="26"/>
      <c r="M79" s="26"/>
      <c r="N79" s="26">
        <f>SUM(D79,G79)</f>
        <v>304</v>
      </c>
      <c r="O79" s="23"/>
    </row>
    <row r="80" spans="1:15" ht="42" customHeight="1">
      <c r="A80" s="71" t="s">
        <v>226</v>
      </c>
      <c r="B80" s="41" t="s">
        <v>96</v>
      </c>
      <c r="C80" s="17" t="s">
        <v>221</v>
      </c>
      <c r="D80" s="26">
        <f>390.2+70.727</f>
        <v>460.927</v>
      </c>
      <c r="E80" s="26"/>
      <c r="F80" s="26"/>
      <c r="G80" s="26"/>
      <c r="H80" s="26"/>
      <c r="I80" s="26"/>
      <c r="J80" s="26"/>
      <c r="K80" s="26"/>
      <c r="L80" s="26"/>
      <c r="M80" s="26"/>
      <c r="N80" s="26">
        <f>SUM(D80,G80)</f>
        <v>460.927</v>
      </c>
      <c r="O80" s="23"/>
    </row>
    <row r="81" spans="1:15" ht="40.5" customHeight="1">
      <c r="A81" s="71" t="s">
        <v>245</v>
      </c>
      <c r="B81" s="41" t="s">
        <v>72</v>
      </c>
      <c r="C81" s="17" t="s">
        <v>246</v>
      </c>
      <c r="D81" s="26">
        <f>513.7-24</f>
        <v>489.70000000000005</v>
      </c>
      <c r="E81" s="26"/>
      <c r="F81" s="26"/>
      <c r="G81" s="21"/>
      <c r="H81" s="26"/>
      <c r="I81" s="26"/>
      <c r="J81" s="26"/>
      <c r="K81" s="26"/>
      <c r="L81" s="26"/>
      <c r="M81" s="26"/>
      <c r="N81" s="26">
        <f>SUM(D81,G81)</f>
        <v>489.70000000000005</v>
      </c>
      <c r="O81" s="23"/>
    </row>
    <row r="82" spans="1:15" ht="59.25" customHeight="1">
      <c r="A82" s="71" t="s">
        <v>335</v>
      </c>
      <c r="B82" s="41"/>
      <c r="C82" s="17" t="s">
        <v>336</v>
      </c>
      <c r="D82" s="26">
        <f>D83+D84+D86+D87+D88+D89</f>
        <v>527.7</v>
      </c>
      <c r="E82" s="26"/>
      <c r="F82" s="26"/>
      <c r="G82" s="21"/>
      <c r="H82" s="26"/>
      <c r="I82" s="26"/>
      <c r="J82" s="26"/>
      <c r="K82" s="26"/>
      <c r="L82" s="26"/>
      <c r="M82" s="26"/>
      <c r="N82" s="26">
        <f>SUM(D82,G82)</f>
        <v>527.7</v>
      </c>
      <c r="O82" s="23"/>
    </row>
    <row r="83" spans="1:15" ht="198" customHeight="1">
      <c r="A83" s="71" t="s">
        <v>202</v>
      </c>
      <c r="B83" s="41" t="s">
        <v>54</v>
      </c>
      <c r="C83" s="17" t="s">
        <v>205</v>
      </c>
      <c r="D83" s="26">
        <v>131.74</v>
      </c>
      <c r="E83" s="26"/>
      <c r="F83" s="26"/>
      <c r="G83" s="21"/>
      <c r="H83" s="26"/>
      <c r="I83" s="26"/>
      <c r="J83" s="26"/>
      <c r="K83" s="26"/>
      <c r="L83" s="26"/>
      <c r="M83" s="26"/>
      <c r="N83" s="26">
        <f>SUM(D83,G83)</f>
        <v>131.74</v>
      </c>
      <c r="O83" s="23"/>
    </row>
    <row r="84" spans="1:15" ht="303.75" customHeight="1">
      <c r="A84" s="71" t="s">
        <v>208</v>
      </c>
      <c r="B84" s="41" t="s">
        <v>57</v>
      </c>
      <c r="C84" s="115" t="s">
        <v>209</v>
      </c>
      <c r="D84" s="26">
        <v>1.9</v>
      </c>
      <c r="E84" s="26"/>
      <c r="F84" s="26"/>
      <c r="G84" s="21"/>
      <c r="H84" s="26"/>
      <c r="I84" s="26"/>
      <c r="J84" s="26"/>
      <c r="K84" s="26"/>
      <c r="L84" s="26"/>
      <c r="M84" s="26"/>
      <c r="N84" s="26">
        <f>SUM(D84,G84)</f>
        <v>1.9</v>
      </c>
      <c r="O84" s="23"/>
    </row>
    <row r="85" spans="1:15" ht="71.25" customHeight="1">
      <c r="A85" s="71"/>
      <c r="B85" s="41"/>
      <c r="C85" s="17" t="s">
        <v>210</v>
      </c>
      <c r="D85" s="26"/>
      <c r="E85" s="26"/>
      <c r="F85" s="26"/>
      <c r="G85" s="21"/>
      <c r="H85" s="26"/>
      <c r="I85" s="26"/>
      <c r="J85" s="26"/>
      <c r="K85" s="26"/>
      <c r="L85" s="26"/>
      <c r="M85" s="26"/>
      <c r="N85" s="26"/>
      <c r="O85" s="23"/>
    </row>
    <row r="86" spans="1:15" ht="101.25" customHeight="1">
      <c r="A86" s="71" t="s">
        <v>213</v>
      </c>
      <c r="B86" s="41" t="s">
        <v>59</v>
      </c>
      <c r="C86" s="17" t="s">
        <v>214</v>
      </c>
      <c r="D86" s="60">
        <f>2.375-0.3838</f>
        <v>1.9912</v>
      </c>
      <c r="E86" s="26"/>
      <c r="F86" s="26"/>
      <c r="G86" s="21"/>
      <c r="H86" s="26"/>
      <c r="I86" s="26"/>
      <c r="J86" s="26"/>
      <c r="K86" s="26"/>
      <c r="L86" s="26"/>
      <c r="M86" s="26"/>
      <c r="N86" s="60">
        <f>SUM(D86,G86)</f>
        <v>1.9912</v>
      </c>
      <c r="O86" s="23"/>
    </row>
    <row r="87" spans="1:15" ht="186.75" customHeight="1">
      <c r="A87" s="71" t="s">
        <v>222</v>
      </c>
      <c r="B87" s="41" t="s">
        <v>62</v>
      </c>
      <c r="C87" s="17" t="s">
        <v>219</v>
      </c>
      <c r="D87" s="26">
        <v>48.63</v>
      </c>
      <c r="E87" s="26"/>
      <c r="F87" s="26"/>
      <c r="G87" s="21"/>
      <c r="H87" s="26"/>
      <c r="I87" s="26"/>
      <c r="J87" s="26"/>
      <c r="K87" s="26"/>
      <c r="L87" s="26"/>
      <c r="M87" s="26"/>
      <c r="N87" s="26">
        <f>SUM(D87,G87)</f>
        <v>48.63</v>
      </c>
      <c r="O87" s="23"/>
    </row>
    <row r="88" spans="1:15" ht="40.5" customHeight="1">
      <c r="A88" s="71" t="s">
        <v>227</v>
      </c>
      <c r="B88" s="41" t="s">
        <v>97</v>
      </c>
      <c r="C88" s="17" t="s">
        <v>228</v>
      </c>
      <c r="D88" s="60">
        <f>79.055+0.3838</f>
        <v>79.4388</v>
      </c>
      <c r="E88" s="26"/>
      <c r="F88" s="26"/>
      <c r="G88" s="26"/>
      <c r="H88" s="26"/>
      <c r="I88" s="26"/>
      <c r="J88" s="26"/>
      <c r="K88" s="26"/>
      <c r="L88" s="26"/>
      <c r="M88" s="26"/>
      <c r="N88" s="60">
        <f>SUM(D88,G88)</f>
        <v>79.4388</v>
      </c>
      <c r="O88" s="26">
        <f>SUM(E88,H88)</f>
        <v>0</v>
      </c>
    </row>
    <row r="89" spans="1:15" ht="40.5" customHeight="1">
      <c r="A89" s="71" t="s">
        <v>247</v>
      </c>
      <c r="B89" s="41" t="s">
        <v>90</v>
      </c>
      <c r="C89" s="17" t="s">
        <v>248</v>
      </c>
      <c r="D89" s="26">
        <v>264</v>
      </c>
      <c r="E89" s="26"/>
      <c r="F89" s="26"/>
      <c r="G89" s="26"/>
      <c r="H89" s="26"/>
      <c r="I89" s="26"/>
      <c r="J89" s="26"/>
      <c r="K89" s="26"/>
      <c r="L89" s="26"/>
      <c r="M89" s="26"/>
      <c r="N89" s="26">
        <f>SUM(D89,G89)</f>
        <v>264</v>
      </c>
      <c r="O89" s="26"/>
    </row>
    <row r="90" spans="1:15" ht="184.5" customHeight="1">
      <c r="A90" s="71" t="s">
        <v>337</v>
      </c>
      <c r="B90" s="41"/>
      <c r="C90" s="39" t="s">
        <v>338</v>
      </c>
      <c r="D90" s="26">
        <f>D91+D92+D93+D94+D95</f>
        <v>328.8</v>
      </c>
      <c r="E90" s="26"/>
      <c r="F90" s="26"/>
      <c r="G90" s="26"/>
      <c r="H90" s="26"/>
      <c r="I90" s="26"/>
      <c r="J90" s="26"/>
      <c r="K90" s="26"/>
      <c r="L90" s="26"/>
      <c r="M90" s="26"/>
      <c r="N90" s="26">
        <f>SUM(D90,G90)</f>
        <v>328.8</v>
      </c>
      <c r="O90" s="26"/>
    </row>
    <row r="91" spans="1:15" ht="218.25" customHeight="1">
      <c r="A91" s="71" t="s">
        <v>206</v>
      </c>
      <c r="B91" s="41" t="s">
        <v>55</v>
      </c>
      <c r="C91" s="17" t="s">
        <v>207</v>
      </c>
      <c r="D91" s="26">
        <v>36.974</v>
      </c>
      <c r="E91" s="26"/>
      <c r="F91" s="26"/>
      <c r="G91" s="49"/>
      <c r="H91" s="26"/>
      <c r="I91" s="26"/>
      <c r="J91" s="26"/>
      <c r="K91" s="26"/>
      <c r="L91" s="26"/>
      <c r="M91" s="26"/>
      <c r="N91" s="26">
        <f>SUM(D91,G91)</f>
        <v>36.974</v>
      </c>
      <c r="O91" s="23"/>
    </row>
    <row r="92" spans="1:15" ht="80.25" customHeight="1">
      <c r="A92" s="71" t="s">
        <v>215</v>
      </c>
      <c r="B92" s="41" t="s">
        <v>60</v>
      </c>
      <c r="C92" s="17" t="s">
        <v>216</v>
      </c>
      <c r="D92" s="26">
        <v>1.1</v>
      </c>
      <c r="E92" s="26"/>
      <c r="F92" s="26"/>
      <c r="G92" s="21"/>
      <c r="H92" s="26"/>
      <c r="I92" s="26"/>
      <c r="J92" s="26"/>
      <c r="K92" s="26"/>
      <c r="L92" s="26"/>
      <c r="M92" s="26"/>
      <c r="N92" s="26">
        <f aca="true" t="shared" si="5" ref="N92:N104">SUM(D92,G92)</f>
        <v>1.1</v>
      </c>
      <c r="O92" s="23"/>
    </row>
    <row r="93" spans="1:15" ht="42.75" customHeight="1">
      <c r="A93" s="71" t="s">
        <v>225</v>
      </c>
      <c r="B93" s="41" t="s">
        <v>64</v>
      </c>
      <c r="C93" s="17" t="s">
        <v>220</v>
      </c>
      <c r="D93" s="26">
        <v>112.8</v>
      </c>
      <c r="E93" s="26"/>
      <c r="F93" s="26"/>
      <c r="G93" s="26"/>
      <c r="H93" s="26"/>
      <c r="I93" s="26"/>
      <c r="J93" s="26"/>
      <c r="K93" s="26"/>
      <c r="L93" s="26"/>
      <c r="M93" s="26"/>
      <c r="N93" s="26">
        <f>SUM(D93,G93)</f>
        <v>112.8</v>
      </c>
      <c r="O93" s="23"/>
    </row>
    <row r="94" spans="1:15" ht="53.25" customHeight="1">
      <c r="A94" s="71" t="s">
        <v>269</v>
      </c>
      <c r="B94" s="41" t="s">
        <v>80</v>
      </c>
      <c r="C94" s="17" t="s">
        <v>270</v>
      </c>
      <c r="D94" s="26">
        <v>65</v>
      </c>
      <c r="E94" s="26"/>
      <c r="F94" s="26"/>
      <c r="G94" s="26"/>
      <c r="H94" s="26"/>
      <c r="I94" s="26"/>
      <c r="J94" s="26"/>
      <c r="K94" s="26"/>
      <c r="L94" s="26"/>
      <c r="M94" s="26"/>
      <c r="N94" s="26">
        <f>SUM(D94,G94)</f>
        <v>65</v>
      </c>
      <c r="O94" s="23"/>
    </row>
    <row r="95" spans="1:15" ht="53.25" customHeight="1">
      <c r="A95" s="71" t="s">
        <v>271</v>
      </c>
      <c r="B95" s="41" t="s">
        <v>81</v>
      </c>
      <c r="C95" s="17" t="s">
        <v>272</v>
      </c>
      <c r="D95" s="26">
        <v>112.926</v>
      </c>
      <c r="E95" s="26"/>
      <c r="F95" s="26"/>
      <c r="G95" s="26"/>
      <c r="H95" s="26"/>
      <c r="I95" s="26"/>
      <c r="J95" s="26"/>
      <c r="K95" s="26"/>
      <c r="L95" s="26"/>
      <c r="M95" s="26"/>
      <c r="N95" s="26">
        <f>SUM(D95,G95)</f>
        <v>112.926</v>
      </c>
      <c r="O95" s="23"/>
    </row>
    <row r="96" spans="1:15" ht="53.25" customHeight="1">
      <c r="A96" s="71" t="s">
        <v>339</v>
      </c>
      <c r="B96" s="41"/>
      <c r="C96" s="17" t="s">
        <v>340</v>
      </c>
      <c r="D96" s="26">
        <f>D97+D98+D99+D100+D101+D102+D103+D104+D105</f>
        <v>48588.7</v>
      </c>
      <c r="E96" s="26"/>
      <c r="F96" s="26"/>
      <c r="G96" s="26"/>
      <c r="H96" s="26"/>
      <c r="I96" s="26"/>
      <c r="J96" s="26"/>
      <c r="K96" s="26"/>
      <c r="L96" s="26"/>
      <c r="M96" s="26"/>
      <c r="N96" s="26">
        <f>SUM(D96,G96)</f>
        <v>48588.7</v>
      </c>
      <c r="O96" s="23"/>
    </row>
    <row r="97" spans="1:15" ht="22.5" customHeight="1">
      <c r="A97" s="71" t="s">
        <v>229</v>
      </c>
      <c r="B97" s="41" t="s">
        <v>65</v>
      </c>
      <c r="C97" s="17" t="s">
        <v>230</v>
      </c>
      <c r="D97" s="26">
        <f>505.6-40</f>
        <v>465.6</v>
      </c>
      <c r="E97" s="26"/>
      <c r="F97" s="26"/>
      <c r="G97" s="26"/>
      <c r="H97" s="26"/>
      <c r="I97" s="26"/>
      <c r="J97" s="26"/>
      <c r="K97" s="26"/>
      <c r="L97" s="26"/>
      <c r="M97" s="26"/>
      <c r="N97" s="26">
        <f t="shared" si="5"/>
        <v>465.6</v>
      </c>
      <c r="O97" s="23"/>
    </row>
    <row r="98" spans="1:15" ht="30.75" customHeight="1">
      <c r="A98" s="71" t="s">
        <v>231</v>
      </c>
      <c r="B98" s="41" t="s">
        <v>66</v>
      </c>
      <c r="C98" s="17" t="s">
        <v>232</v>
      </c>
      <c r="D98" s="26">
        <f>8760-1300</f>
        <v>7460</v>
      </c>
      <c r="E98" s="26"/>
      <c r="F98" s="26"/>
      <c r="G98" s="26"/>
      <c r="H98" s="26"/>
      <c r="I98" s="26"/>
      <c r="J98" s="26"/>
      <c r="K98" s="26"/>
      <c r="L98" s="26"/>
      <c r="M98" s="26"/>
      <c r="N98" s="26">
        <f t="shared" si="5"/>
        <v>7460</v>
      </c>
      <c r="O98" s="23"/>
    </row>
    <row r="99" spans="1:15" ht="21" customHeight="1">
      <c r="A99" s="71" t="s">
        <v>233</v>
      </c>
      <c r="B99" s="41" t="s">
        <v>67</v>
      </c>
      <c r="C99" s="17" t="s">
        <v>234</v>
      </c>
      <c r="D99" s="26">
        <f>17817.6-500</f>
        <v>17317.6</v>
      </c>
      <c r="E99" s="26"/>
      <c r="F99" s="26"/>
      <c r="G99" s="26"/>
      <c r="H99" s="26"/>
      <c r="I99" s="26"/>
      <c r="J99" s="26"/>
      <c r="K99" s="26"/>
      <c r="L99" s="26"/>
      <c r="M99" s="26"/>
      <c r="N99" s="26">
        <f t="shared" si="5"/>
        <v>17317.6</v>
      </c>
      <c r="O99" s="23"/>
    </row>
    <row r="100" spans="1:15" ht="33" customHeight="1">
      <c r="A100" s="71" t="s">
        <v>235</v>
      </c>
      <c r="B100" s="41" t="s">
        <v>68</v>
      </c>
      <c r="C100" s="30" t="s">
        <v>236</v>
      </c>
      <c r="D100" s="26">
        <f>2879.8-200</f>
        <v>2679.8</v>
      </c>
      <c r="E100" s="26"/>
      <c r="F100" s="26"/>
      <c r="G100" s="26"/>
      <c r="H100" s="26"/>
      <c r="I100" s="26"/>
      <c r="J100" s="26"/>
      <c r="K100" s="26"/>
      <c r="L100" s="26"/>
      <c r="M100" s="26"/>
      <c r="N100" s="26">
        <f t="shared" si="5"/>
        <v>2679.8</v>
      </c>
      <c r="O100" s="23"/>
    </row>
    <row r="101" spans="1:15" ht="19.5" customHeight="1">
      <c r="A101" s="71" t="s">
        <v>237</v>
      </c>
      <c r="B101" s="41" t="s">
        <v>69</v>
      </c>
      <c r="C101" s="17" t="s">
        <v>238</v>
      </c>
      <c r="D101" s="26">
        <f>6503.8-380</f>
        <v>6123.8</v>
      </c>
      <c r="E101" s="26"/>
      <c r="F101" s="26"/>
      <c r="G101" s="26"/>
      <c r="H101" s="26"/>
      <c r="I101" s="26"/>
      <c r="J101" s="26"/>
      <c r="K101" s="26"/>
      <c r="L101" s="26"/>
      <c r="M101" s="26"/>
      <c r="N101" s="26">
        <f t="shared" si="5"/>
        <v>6123.8</v>
      </c>
      <c r="O101" s="23"/>
    </row>
    <row r="102" spans="1:15" ht="23.25" customHeight="1">
      <c r="A102" s="71" t="s">
        <v>239</v>
      </c>
      <c r="B102" s="41" t="s">
        <v>70</v>
      </c>
      <c r="C102" s="17" t="s">
        <v>240</v>
      </c>
      <c r="D102" s="26">
        <f>758.8-10</f>
        <v>748.8</v>
      </c>
      <c r="E102" s="26"/>
      <c r="F102" s="26"/>
      <c r="G102" s="26"/>
      <c r="H102" s="26"/>
      <c r="I102" s="26"/>
      <c r="J102" s="26"/>
      <c r="K102" s="26"/>
      <c r="L102" s="26"/>
      <c r="M102" s="26"/>
      <c r="N102" s="26">
        <f t="shared" si="5"/>
        <v>748.8</v>
      </c>
      <c r="O102" s="23"/>
    </row>
    <row r="103" spans="1:15" ht="20.25" customHeight="1">
      <c r="A103" s="71" t="s">
        <v>241</v>
      </c>
      <c r="B103" s="41" t="s">
        <v>93</v>
      </c>
      <c r="C103" s="17" t="s">
        <v>242</v>
      </c>
      <c r="D103" s="26">
        <f>35+3.227</f>
        <v>38.227</v>
      </c>
      <c r="E103" s="26"/>
      <c r="F103" s="26"/>
      <c r="G103" s="26"/>
      <c r="H103" s="26"/>
      <c r="I103" s="26"/>
      <c r="J103" s="26"/>
      <c r="K103" s="26"/>
      <c r="L103" s="26"/>
      <c r="M103" s="26"/>
      <c r="N103" s="26">
        <f t="shared" si="5"/>
        <v>38.227</v>
      </c>
      <c r="O103" s="23"/>
    </row>
    <row r="104" spans="1:15" ht="30.75" customHeight="1">
      <c r="A104" s="71" t="s">
        <v>243</v>
      </c>
      <c r="B104" s="41" t="s">
        <v>71</v>
      </c>
      <c r="C104" s="17" t="s">
        <v>244</v>
      </c>
      <c r="D104" s="26">
        <f>5081.1+2926.773</f>
        <v>8007.8730000000005</v>
      </c>
      <c r="E104" s="26"/>
      <c r="F104" s="26"/>
      <c r="G104" s="26"/>
      <c r="H104" s="26"/>
      <c r="I104" s="26"/>
      <c r="J104" s="26"/>
      <c r="K104" s="26"/>
      <c r="L104" s="26"/>
      <c r="M104" s="26"/>
      <c r="N104" s="26">
        <f t="shared" si="5"/>
        <v>8007.8730000000005</v>
      </c>
      <c r="O104" s="23"/>
    </row>
    <row r="105" spans="1:15" ht="35.25" customHeight="1">
      <c r="A105" s="71" t="s">
        <v>263</v>
      </c>
      <c r="B105" s="41" t="s">
        <v>78</v>
      </c>
      <c r="C105" s="17" t="s">
        <v>264</v>
      </c>
      <c r="D105" s="26">
        <f>6247-500</f>
        <v>5747</v>
      </c>
      <c r="E105" s="26"/>
      <c r="F105" s="26"/>
      <c r="G105" s="26"/>
      <c r="H105" s="26"/>
      <c r="I105" s="26"/>
      <c r="J105" s="26"/>
      <c r="K105" s="26"/>
      <c r="L105" s="26"/>
      <c r="M105" s="26"/>
      <c r="N105" s="26">
        <f>SUM(D105,G105)</f>
        <v>5747</v>
      </c>
      <c r="O105" s="23"/>
    </row>
    <row r="106" spans="1:15" ht="35.25" customHeight="1">
      <c r="A106" s="71" t="s">
        <v>223</v>
      </c>
      <c r="B106" s="41" t="s">
        <v>63</v>
      </c>
      <c r="C106" s="17" t="s">
        <v>224</v>
      </c>
      <c r="D106" s="26">
        <v>57.4</v>
      </c>
      <c r="E106" s="26"/>
      <c r="F106" s="26"/>
      <c r="G106" s="21"/>
      <c r="H106" s="26"/>
      <c r="I106" s="26"/>
      <c r="J106" s="26"/>
      <c r="K106" s="26"/>
      <c r="L106" s="26"/>
      <c r="M106" s="26"/>
      <c r="N106" s="26">
        <f>SUM(D106,G106)</f>
        <v>57.4</v>
      </c>
      <c r="O106" s="23"/>
    </row>
    <row r="107" spans="1:15" ht="35.25" customHeight="1">
      <c r="A107" s="71" t="s">
        <v>253</v>
      </c>
      <c r="B107" s="41" t="s">
        <v>76</v>
      </c>
      <c r="C107" s="17" t="s">
        <v>254</v>
      </c>
      <c r="D107" s="26">
        <f>260.7+40</f>
        <v>300.7</v>
      </c>
      <c r="E107" s="26"/>
      <c r="F107" s="26"/>
      <c r="G107" s="26"/>
      <c r="H107" s="26"/>
      <c r="I107" s="26"/>
      <c r="J107" s="26"/>
      <c r="K107" s="26"/>
      <c r="L107" s="26"/>
      <c r="M107" s="26"/>
      <c r="N107" s="26">
        <f>SUM(D107,G107)</f>
        <v>300.7</v>
      </c>
      <c r="O107" s="23"/>
    </row>
    <row r="108" spans="1:15" ht="35.25" customHeight="1">
      <c r="A108" s="71" t="s">
        <v>251</v>
      </c>
      <c r="B108" s="41" t="s">
        <v>75</v>
      </c>
      <c r="C108" s="17" t="s">
        <v>252</v>
      </c>
      <c r="D108" s="26">
        <v>18</v>
      </c>
      <c r="E108" s="26"/>
      <c r="F108" s="26"/>
      <c r="G108" s="26"/>
      <c r="H108" s="26"/>
      <c r="I108" s="26"/>
      <c r="J108" s="26"/>
      <c r="K108" s="26"/>
      <c r="L108" s="26"/>
      <c r="M108" s="26"/>
      <c r="N108" s="26">
        <f>SUM(D108,G108)</f>
        <v>18</v>
      </c>
      <c r="O108" s="23"/>
    </row>
    <row r="109" spans="1:15" ht="59.25" customHeight="1">
      <c r="A109" s="71" t="s">
        <v>341</v>
      </c>
      <c r="B109" s="41"/>
      <c r="C109" s="17" t="s">
        <v>342</v>
      </c>
      <c r="D109" s="26">
        <f>D110+D111</f>
        <v>3519.4480000000003</v>
      </c>
      <c r="E109" s="26">
        <f aca="true" t="shared" si="6" ref="E109:M109">E110+E111</f>
        <v>2181.2000000000003</v>
      </c>
      <c r="F109" s="26">
        <f t="shared" si="6"/>
        <v>138.4</v>
      </c>
      <c r="G109" s="26">
        <f t="shared" si="6"/>
        <v>160</v>
      </c>
      <c r="H109" s="26">
        <f t="shared" si="6"/>
        <v>160</v>
      </c>
      <c r="I109" s="26">
        <f t="shared" si="6"/>
        <v>12.5</v>
      </c>
      <c r="J109" s="26"/>
      <c r="K109" s="26"/>
      <c r="L109" s="26"/>
      <c r="M109" s="26"/>
      <c r="N109" s="26">
        <f>SUM(D109,G109)</f>
        <v>3679.4480000000003</v>
      </c>
      <c r="O109" s="23"/>
    </row>
    <row r="110" spans="1:15" ht="69.75" customHeight="1">
      <c r="A110" s="71" t="s">
        <v>306</v>
      </c>
      <c r="B110" s="41" t="s">
        <v>77</v>
      </c>
      <c r="C110" s="17" t="s">
        <v>255</v>
      </c>
      <c r="D110" s="26">
        <f>3193.6+34+12.63-55.1</f>
        <v>3185.13</v>
      </c>
      <c r="E110" s="26">
        <f>2020.5+24.9-40.5</f>
        <v>2004.9</v>
      </c>
      <c r="F110" s="26">
        <v>119.8</v>
      </c>
      <c r="G110" s="26">
        <v>160</v>
      </c>
      <c r="H110" s="26">
        <v>160</v>
      </c>
      <c r="I110" s="26">
        <v>12.5</v>
      </c>
      <c r="J110" s="26"/>
      <c r="K110" s="26"/>
      <c r="L110" s="26"/>
      <c r="M110" s="26"/>
      <c r="N110" s="26">
        <f>SUM(D110,G110)</f>
        <v>3345.13</v>
      </c>
      <c r="O110" s="23"/>
    </row>
    <row r="111" spans="1:15" ht="46.5" customHeight="1">
      <c r="A111" s="71" t="s">
        <v>307</v>
      </c>
      <c r="B111" s="41" t="s">
        <v>112</v>
      </c>
      <c r="C111" s="17" t="s">
        <v>258</v>
      </c>
      <c r="D111" s="55">
        <f>333.9+0.418</f>
        <v>334.318</v>
      </c>
      <c r="E111" s="55">
        <v>176.3</v>
      </c>
      <c r="F111" s="55">
        <v>18.6</v>
      </c>
      <c r="G111" s="26"/>
      <c r="H111" s="26"/>
      <c r="I111" s="26"/>
      <c r="J111" s="26"/>
      <c r="K111" s="26"/>
      <c r="L111" s="26"/>
      <c r="M111" s="26"/>
      <c r="N111" s="26">
        <f>SUM(D111,G111)</f>
        <v>334.318</v>
      </c>
      <c r="O111" s="23"/>
    </row>
    <row r="112" spans="1:15" ht="41.25" customHeight="1">
      <c r="A112" s="71" t="s">
        <v>343</v>
      </c>
      <c r="B112" s="41"/>
      <c r="C112" s="17" t="s">
        <v>344</v>
      </c>
      <c r="D112" s="55">
        <f>D113+D115</f>
        <v>692.25</v>
      </c>
      <c r="E112" s="55">
        <f aca="true" t="shared" si="7" ref="E112:N112">E113+E115</f>
        <v>459.786</v>
      </c>
      <c r="F112" s="55">
        <f t="shared" si="7"/>
        <v>8.767</v>
      </c>
      <c r="G112" s="55">
        <f t="shared" si="7"/>
        <v>46.61</v>
      </c>
      <c r="H112" s="55">
        <f t="shared" si="7"/>
        <v>0</v>
      </c>
      <c r="I112" s="55">
        <f t="shared" si="7"/>
        <v>0</v>
      </c>
      <c r="J112" s="55">
        <f t="shared" si="7"/>
        <v>0</v>
      </c>
      <c r="K112" s="55">
        <f t="shared" si="7"/>
        <v>46.61</v>
      </c>
      <c r="L112" s="55">
        <f t="shared" si="7"/>
        <v>46.61</v>
      </c>
      <c r="M112" s="55">
        <f t="shared" si="7"/>
        <v>46.61</v>
      </c>
      <c r="N112" s="55">
        <f>N113+N115</f>
        <v>738.86</v>
      </c>
      <c r="O112" s="23"/>
    </row>
    <row r="113" spans="1:15" ht="24" customHeight="1">
      <c r="A113" s="71" t="s">
        <v>301</v>
      </c>
      <c r="B113" s="59" t="s">
        <v>36</v>
      </c>
      <c r="C113" s="52" t="s">
        <v>163</v>
      </c>
      <c r="D113" s="49">
        <f>108.6+538.6+42.861</f>
        <v>690.061</v>
      </c>
      <c r="E113" s="49">
        <f>76.7+383.086</f>
        <v>459.786</v>
      </c>
      <c r="F113" s="49">
        <f>1.629+7.138</f>
        <v>8.767</v>
      </c>
      <c r="G113" s="49">
        <f>H113+K113</f>
        <v>46.61</v>
      </c>
      <c r="H113" s="49"/>
      <c r="I113" s="49"/>
      <c r="J113" s="49"/>
      <c r="K113" s="49">
        <v>46.61</v>
      </c>
      <c r="L113" s="49">
        <v>46.61</v>
      </c>
      <c r="M113" s="49">
        <v>46.61</v>
      </c>
      <c r="N113" s="49">
        <f>SUM(D113,G113)</f>
        <v>736.671</v>
      </c>
      <c r="O113" s="23"/>
    </row>
    <row r="114" spans="1:15" ht="16.5" customHeight="1">
      <c r="A114" s="71"/>
      <c r="B114" s="44"/>
      <c r="C114" s="33" t="s">
        <v>37</v>
      </c>
      <c r="D114" s="26"/>
      <c r="E114" s="26"/>
      <c r="F114" s="26"/>
      <c r="G114" s="26"/>
      <c r="H114" s="26"/>
      <c r="I114" s="26"/>
      <c r="J114" s="26"/>
      <c r="K114" s="26"/>
      <c r="L114" s="26"/>
      <c r="M114" s="26"/>
      <c r="N114" s="26"/>
      <c r="O114" s="23"/>
    </row>
    <row r="115" spans="1:15" ht="31.5" customHeight="1">
      <c r="A115" s="71" t="s">
        <v>302</v>
      </c>
      <c r="B115" s="59" t="s">
        <v>115</v>
      </c>
      <c r="C115" s="58" t="s">
        <v>116</v>
      </c>
      <c r="D115" s="26">
        <f>2+0.189</f>
        <v>2.189</v>
      </c>
      <c r="E115" s="26"/>
      <c r="F115" s="26"/>
      <c r="G115" s="26"/>
      <c r="H115" s="26"/>
      <c r="I115" s="26"/>
      <c r="J115" s="26"/>
      <c r="K115" s="26"/>
      <c r="L115" s="26"/>
      <c r="M115" s="26"/>
      <c r="N115" s="26">
        <f>SUM(D115,G115)</f>
        <v>2.189</v>
      </c>
      <c r="O115" s="23"/>
    </row>
    <row r="116" spans="1:15" ht="93" customHeight="1">
      <c r="A116" s="71" t="s">
        <v>345</v>
      </c>
      <c r="B116" s="59"/>
      <c r="C116" s="58" t="s">
        <v>346</v>
      </c>
      <c r="D116" s="26">
        <f>D118+D119+D117</f>
        <v>169</v>
      </c>
      <c r="E116" s="26"/>
      <c r="F116" s="26"/>
      <c r="G116" s="26"/>
      <c r="H116" s="26"/>
      <c r="I116" s="26"/>
      <c r="J116" s="26"/>
      <c r="K116" s="26"/>
      <c r="L116" s="26"/>
      <c r="M116" s="26"/>
      <c r="N116" s="26">
        <f>SUM(D116,G116)</f>
        <v>169</v>
      </c>
      <c r="O116" s="23"/>
    </row>
    <row r="117" spans="1:15" ht="72.75" customHeight="1">
      <c r="A117" s="71" t="s">
        <v>256</v>
      </c>
      <c r="B117" s="41" t="s">
        <v>108</v>
      </c>
      <c r="C117" s="17" t="s">
        <v>257</v>
      </c>
      <c r="D117" s="26">
        <v>160</v>
      </c>
      <c r="E117" s="26"/>
      <c r="F117" s="26"/>
      <c r="G117" s="26"/>
      <c r="H117" s="26"/>
      <c r="I117" s="26"/>
      <c r="J117" s="26"/>
      <c r="K117" s="26"/>
      <c r="L117" s="26"/>
      <c r="M117" s="26"/>
      <c r="N117" s="26">
        <f>SUM(D117,G117)</f>
        <v>160</v>
      </c>
      <c r="O117" s="23"/>
    </row>
    <row r="118" spans="1:15" ht="53.25" customHeight="1">
      <c r="A118" s="71" t="s">
        <v>265</v>
      </c>
      <c r="B118" s="41" t="s">
        <v>89</v>
      </c>
      <c r="C118" s="17" t="s">
        <v>266</v>
      </c>
      <c r="D118" s="26">
        <v>8.664</v>
      </c>
      <c r="E118" s="26"/>
      <c r="F118" s="26"/>
      <c r="G118" s="26"/>
      <c r="H118" s="26"/>
      <c r="I118" s="26"/>
      <c r="J118" s="26"/>
      <c r="K118" s="26"/>
      <c r="L118" s="26"/>
      <c r="M118" s="26"/>
      <c r="N118" s="26">
        <f>SUM(D118,G118)</f>
        <v>8.664</v>
      </c>
      <c r="O118" s="23"/>
    </row>
    <row r="119" spans="1:15" ht="25.5" customHeight="1">
      <c r="A119" s="71" t="s">
        <v>267</v>
      </c>
      <c r="B119" s="41" t="s">
        <v>79</v>
      </c>
      <c r="C119" s="17" t="s">
        <v>268</v>
      </c>
      <c r="D119" s="26">
        <v>0.336</v>
      </c>
      <c r="E119" s="26"/>
      <c r="F119" s="26"/>
      <c r="G119" s="26"/>
      <c r="H119" s="26"/>
      <c r="I119" s="26"/>
      <c r="J119" s="26"/>
      <c r="K119" s="26"/>
      <c r="L119" s="26"/>
      <c r="M119" s="26"/>
      <c r="N119" s="26">
        <f>SUM(D119,G119)</f>
        <v>0.336</v>
      </c>
      <c r="O119" s="23"/>
    </row>
    <row r="120" spans="1:15" ht="25.5" customHeight="1">
      <c r="A120" s="71"/>
      <c r="B120" s="41"/>
      <c r="C120" s="17"/>
      <c r="D120" s="26"/>
      <c r="E120" s="26"/>
      <c r="F120" s="26"/>
      <c r="G120" s="26"/>
      <c r="H120" s="26"/>
      <c r="I120" s="26"/>
      <c r="J120" s="26"/>
      <c r="K120" s="26"/>
      <c r="L120" s="26"/>
      <c r="M120" s="26"/>
      <c r="N120" s="26"/>
      <c r="O120" s="23"/>
    </row>
    <row r="121" spans="1:15" ht="91.5" customHeight="1">
      <c r="A121" s="71" t="s">
        <v>259</v>
      </c>
      <c r="B121" s="41" t="s">
        <v>107</v>
      </c>
      <c r="C121" s="17" t="s">
        <v>260</v>
      </c>
      <c r="D121" s="26">
        <v>1.5</v>
      </c>
      <c r="E121" s="26"/>
      <c r="F121" s="26"/>
      <c r="G121" s="26"/>
      <c r="H121" s="26"/>
      <c r="I121" s="26"/>
      <c r="J121" s="26"/>
      <c r="K121" s="26"/>
      <c r="L121" s="26"/>
      <c r="M121" s="26"/>
      <c r="N121" s="26">
        <f>SUM(D121,G121)</f>
        <v>1.5</v>
      </c>
      <c r="O121" s="23"/>
    </row>
    <row r="122" spans="1:15" ht="30" customHeight="1">
      <c r="A122" s="71" t="s">
        <v>347</v>
      </c>
      <c r="B122" s="41"/>
      <c r="C122" s="17" t="s">
        <v>348</v>
      </c>
      <c r="D122" s="26">
        <f>D123+D124</f>
        <v>95.66</v>
      </c>
      <c r="E122" s="26"/>
      <c r="F122" s="26"/>
      <c r="G122" s="26"/>
      <c r="H122" s="26"/>
      <c r="I122" s="26"/>
      <c r="J122" s="26"/>
      <c r="K122" s="26"/>
      <c r="L122" s="26"/>
      <c r="M122" s="26"/>
      <c r="N122" s="26">
        <f>SUM(D122,G122)</f>
        <v>95.66</v>
      </c>
      <c r="O122" s="23"/>
    </row>
    <row r="123" spans="1:15" ht="36.75" customHeight="1">
      <c r="A123" s="71" t="s">
        <v>250</v>
      </c>
      <c r="B123" s="41" t="s">
        <v>91</v>
      </c>
      <c r="C123" s="36" t="s">
        <v>92</v>
      </c>
      <c r="D123" s="26">
        <f>30.48+25.6-1.32</f>
        <v>54.76</v>
      </c>
      <c r="E123" s="26"/>
      <c r="F123" s="26"/>
      <c r="G123" s="26"/>
      <c r="H123" s="26"/>
      <c r="I123" s="26"/>
      <c r="J123" s="26"/>
      <c r="K123" s="26"/>
      <c r="L123" s="26"/>
      <c r="M123" s="26"/>
      <c r="N123" s="26">
        <f>SUM(D123,G123)</f>
        <v>54.76</v>
      </c>
      <c r="O123" s="23"/>
    </row>
    <row r="124" spans="1:15" ht="57" customHeight="1">
      <c r="A124" s="71" t="s">
        <v>261</v>
      </c>
      <c r="B124" s="41" t="s">
        <v>85</v>
      </c>
      <c r="C124" s="17" t="s">
        <v>262</v>
      </c>
      <c r="D124" s="26">
        <v>40.9</v>
      </c>
      <c r="E124" s="26"/>
      <c r="F124" s="26"/>
      <c r="G124" s="26"/>
      <c r="H124" s="26"/>
      <c r="I124" s="26"/>
      <c r="J124" s="26"/>
      <c r="K124" s="26"/>
      <c r="L124" s="26"/>
      <c r="M124" s="26"/>
      <c r="N124" s="26">
        <f>SUM(D124,G124)</f>
        <v>40.9</v>
      </c>
      <c r="O124" s="23"/>
    </row>
    <row r="125" spans="1:15" ht="23.25" customHeight="1">
      <c r="A125" s="71" t="s">
        <v>349</v>
      </c>
      <c r="B125" s="41"/>
      <c r="C125" s="17" t="s">
        <v>74</v>
      </c>
      <c r="D125" s="26">
        <f>D126</f>
        <v>57.304</v>
      </c>
      <c r="E125" s="26"/>
      <c r="F125" s="26"/>
      <c r="G125" s="26"/>
      <c r="H125" s="26"/>
      <c r="I125" s="26"/>
      <c r="J125" s="26"/>
      <c r="K125" s="26"/>
      <c r="L125" s="26"/>
      <c r="M125" s="26"/>
      <c r="N125" s="26">
        <f>SUM(D125,G125)</f>
        <v>57.304</v>
      </c>
      <c r="O125" s="23"/>
    </row>
    <row r="126" spans="1:15" ht="20.25" customHeight="1">
      <c r="A126" s="71" t="s">
        <v>249</v>
      </c>
      <c r="B126" s="41" t="s">
        <v>73</v>
      </c>
      <c r="C126" s="17" t="s">
        <v>74</v>
      </c>
      <c r="D126" s="26">
        <f>8.8+3.5362+0.1638+46-1.196</f>
        <v>57.304</v>
      </c>
      <c r="E126" s="26"/>
      <c r="F126" s="26"/>
      <c r="G126" s="26"/>
      <c r="H126" s="26"/>
      <c r="I126" s="26"/>
      <c r="J126" s="26"/>
      <c r="K126" s="26"/>
      <c r="L126" s="26"/>
      <c r="M126" s="26"/>
      <c r="N126" s="26">
        <f>SUM(D126,G126)</f>
        <v>57.304</v>
      </c>
      <c r="O126" s="23"/>
    </row>
    <row r="127" ht="9.75" customHeight="1">
      <c r="O127" s="23"/>
    </row>
    <row r="128" spans="1:15" ht="64.5" customHeight="1">
      <c r="A128" s="71" t="s">
        <v>273</v>
      </c>
      <c r="B128" s="41" t="s">
        <v>82</v>
      </c>
      <c r="C128" s="17" t="s">
        <v>274</v>
      </c>
      <c r="D128" s="26">
        <v>338.2</v>
      </c>
      <c r="E128" s="26"/>
      <c r="F128" s="26"/>
      <c r="G128" s="26"/>
      <c r="H128" s="26"/>
      <c r="I128" s="26"/>
      <c r="J128" s="26"/>
      <c r="K128" s="26"/>
      <c r="L128" s="26"/>
      <c r="M128" s="26"/>
      <c r="N128" s="26">
        <f>SUM(D128,G128)</f>
        <v>338.2</v>
      </c>
      <c r="O128" s="23"/>
    </row>
    <row r="129" spans="1:15" s="19" customFormat="1" ht="24.75" customHeight="1">
      <c r="A129" s="71"/>
      <c r="B129" s="41"/>
      <c r="C129" s="7" t="s">
        <v>9</v>
      </c>
      <c r="D129" s="29">
        <f>D74+D82+D90+D96+D106+D107+D108+D109+D112+D116+D121+D122+D125+D128</f>
        <v>58082.562</v>
      </c>
      <c r="E129" s="29">
        <f>E74+E82+E90+E96+E106+E107+E108+E109+E112+E116+E121+E122+E125+E128</f>
        <v>2640.9860000000003</v>
      </c>
      <c r="F129" s="29">
        <f>F74+F82+F90+F96+F106+F107+F108+F109+F112+F116+F121+F122+F125+F128</f>
        <v>147.167</v>
      </c>
      <c r="G129" s="29">
        <f>H129+K129</f>
        <v>206.61</v>
      </c>
      <c r="H129" s="29">
        <f>H74+H82+H90+H96+H106+H107+H108+H109+H112+H116+H121+H122+H125+H128</f>
        <v>160</v>
      </c>
      <c r="I129" s="29">
        <f>I74+I82+I90+I96+I106+I107+I108+I109+I112+I116+I121+I122+I125+I128</f>
        <v>12.5</v>
      </c>
      <c r="J129" s="29">
        <f>J74+J82+J90+J96+J106+J107+J108+J109+J112+J116+J121+J122+J125+J128</f>
        <v>0</v>
      </c>
      <c r="K129" s="29">
        <f>K74+K82+K90+K96+K106+K107+K108+K109+K112+K116+K121+K122+K125+K128</f>
        <v>46.61</v>
      </c>
      <c r="L129" s="29">
        <f>L74+L82+L90+L96+L106+L107+L108+L109+L112+L116+L121+L122+L125+L128</f>
        <v>46.61</v>
      </c>
      <c r="M129" s="29">
        <f>M74+M82+M90+M96+M106+M107+M108+M109+M112+M116+M121+M122+M125+M128</f>
        <v>46.61</v>
      </c>
      <c r="N129" s="54">
        <f>D129+G129</f>
        <v>58289.172</v>
      </c>
      <c r="O129" s="21"/>
    </row>
    <row r="130" spans="1:15" s="19" customFormat="1" ht="15.75">
      <c r="A130" s="71"/>
      <c r="B130" s="81"/>
      <c r="C130" s="18"/>
      <c r="D130" s="26"/>
      <c r="E130" s="26"/>
      <c r="F130" s="26"/>
      <c r="G130" s="26"/>
      <c r="H130" s="26"/>
      <c r="I130" s="26"/>
      <c r="J130" s="26"/>
      <c r="K130" s="26"/>
      <c r="L130" s="26"/>
      <c r="M130" s="26"/>
      <c r="N130" s="26"/>
      <c r="O130" s="57"/>
    </row>
    <row r="131" spans="1:15" ht="15.75">
      <c r="A131" s="71" t="s">
        <v>294</v>
      </c>
      <c r="B131" s="41"/>
      <c r="C131" s="10" t="s">
        <v>136</v>
      </c>
      <c r="D131" s="26"/>
      <c r="E131" s="26"/>
      <c r="F131" s="26"/>
      <c r="G131" s="26"/>
      <c r="H131" s="26"/>
      <c r="I131" s="26"/>
      <c r="J131" s="26"/>
      <c r="K131" s="26"/>
      <c r="L131" s="26"/>
      <c r="M131" s="26"/>
      <c r="N131" s="26"/>
      <c r="O131" s="23"/>
    </row>
    <row r="132" spans="1:15" ht="15.75">
      <c r="A132" s="71" t="s">
        <v>295</v>
      </c>
      <c r="B132" s="41"/>
      <c r="C132" s="10" t="s">
        <v>136</v>
      </c>
      <c r="D132" s="26"/>
      <c r="E132" s="26"/>
      <c r="F132" s="26"/>
      <c r="G132" s="26"/>
      <c r="H132" s="26"/>
      <c r="I132" s="26"/>
      <c r="J132" s="26"/>
      <c r="K132" s="26"/>
      <c r="L132" s="26"/>
      <c r="M132" s="26"/>
      <c r="N132" s="26"/>
      <c r="O132" s="23"/>
    </row>
    <row r="133" spans="1:15" ht="15.75">
      <c r="A133" s="71" t="s">
        <v>296</v>
      </c>
      <c r="B133" s="56" t="s">
        <v>12</v>
      </c>
      <c r="C133" s="7" t="s">
        <v>11</v>
      </c>
      <c r="D133" s="29">
        <f>D139+D134+D135+D136+D137</f>
        <v>3949.457000000001</v>
      </c>
      <c r="E133" s="29">
        <f>E139+E134+E135+E136+E137</f>
        <v>2610.9</v>
      </c>
      <c r="F133" s="29">
        <f>F139+F134+F135+F136+F137</f>
        <v>291.9</v>
      </c>
      <c r="G133" s="29">
        <f>G139+G134+G135+G136+G137</f>
        <v>54.25</v>
      </c>
      <c r="H133" s="29">
        <f>I136+H139+H134+H135+H136+H137</f>
        <v>50.699999999999996</v>
      </c>
      <c r="I133" s="29">
        <f>J136+I139+I134+I135+I136+I137</f>
        <v>27.37</v>
      </c>
      <c r="J133" s="29">
        <f>K136+J139+J134+J135+J136+J137</f>
        <v>0</v>
      </c>
      <c r="K133" s="29">
        <f>L136+K139+K134+K135+K136+K137</f>
        <v>3.55</v>
      </c>
      <c r="L133" s="29">
        <f>M136+L139+L134+L135+L136+L137</f>
        <v>3.55</v>
      </c>
      <c r="M133" s="29">
        <f>M139+M134+M135+M136+M137</f>
        <v>3.55</v>
      </c>
      <c r="N133" s="29">
        <f>N139+N134+N135+N136+N137</f>
        <v>4003.7070000000003</v>
      </c>
      <c r="O133" s="23"/>
    </row>
    <row r="134" spans="1:15" ht="15.75">
      <c r="A134" s="71" t="s">
        <v>275</v>
      </c>
      <c r="B134" s="41" t="s">
        <v>18</v>
      </c>
      <c r="C134" s="8" t="s">
        <v>13</v>
      </c>
      <c r="D134" s="26">
        <f>1806.9+17.997</f>
        <v>1824.8970000000002</v>
      </c>
      <c r="E134" s="55">
        <v>1241.3</v>
      </c>
      <c r="F134" s="26">
        <v>90.7</v>
      </c>
      <c r="G134" s="26">
        <f>H134+K134</f>
        <v>3.55</v>
      </c>
      <c r="H134" s="26"/>
      <c r="I134" s="26"/>
      <c r="J134" s="26"/>
      <c r="K134" s="26">
        <v>3.55</v>
      </c>
      <c r="L134" s="21">
        <v>3.55</v>
      </c>
      <c r="M134" s="26">
        <v>3.55</v>
      </c>
      <c r="N134" s="26">
        <f aca="true" t="shared" si="8" ref="N134:N141">SUM(D134,G134)</f>
        <v>1828.4470000000001</v>
      </c>
      <c r="O134" s="23"/>
    </row>
    <row r="135" spans="1:15" ht="15.75">
      <c r="A135" s="71" t="s">
        <v>276</v>
      </c>
      <c r="B135" s="41" t="s">
        <v>19</v>
      </c>
      <c r="C135" s="8" t="s">
        <v>14</v>
      </c>
      <c r="D135" s="26">
        <f>359.5+0.57</f>
        <v>360.07</v>
      </c>
      <c r="E135" s="55">
        <v>226.9</v>
      </c>
      <c r="F135" s="26">
        <v>47.5</v>
      </c>
      <c r="G135" s="26"/>
      <c r="H135" s="26"/>
      <c r="I135" s="26"/>
      <c r="J135" s="26"/>
      <c r="K135" s="26"/>
      <c r="L135" s="26"/>
      <c r="M135" s="26"/>
      <c r="N135" s="26">
        <f t="shared" si="8"/>
        <v>360.07</v>
      </c>
      <c r="O135" s="23"/>
    </row>
    <row r="136" spans="1:15" ht="33.75" customHeight="1">
      <c r="A136" s="71" t="s">
        <v>277</v>
      </c>
      <c r="B136" s="41" t="s">
        <v>21</v>
      </c>
      <c r="C136" s="17" t="s">
        <v>24</v>
      </c>
      <c r="D136" s="26">
        <f>755.7+23.944</f>
        <v>779.644</v>
      </c>
      <c r="E136" s="55">
        <v>463.8</v>
      </c>
      <c r="F136" s="26">
        <v>105.9</v>
      </c>
      <c r="G136" s="26">
        <f>H136+K136</f>
        <v>12</v>
      </c>
      <c r="H136" s="26">
        <v>12</v>
      </c>
      <c r="I136" s="21"/>
      <c r="J136" s="26"/>
      <c r="K136" s="26"/>
      <c r="L136" s="26"/>
      <c r="M136" s="26"/>
      <c r="N136" s="26">
        <f t="shared" si="8"/>
        <v>791.644</v>
      </c>
      <c r="O136" s="23"/>
    </row>
    <row r="137" spans="1:15" ht="19.5" customHeight="1">
      <c r="A137" s="71" t="s">
        <v>278</v>
      </c>
      <c r="B137" s="41" t="s">
        <v>0</v>
      </c>
      <c r="C137" s="17" t="s">
        <v>1</v>
      </c>
      <c r="D137" s="26">
        <f>773.7+0.897</f>
        <v>774.5970000000001</v>
      </c>
      <c r="E137" s="55">
        <v>541.9</v>
      </c>
      <c r="F137" s="26">
        <v>32.4</v>
      </c>
      <c r="G137" s="26">
        <f>H137+K137</f>
        <v>37.3</v>
      </c>
      <c r="H137" s="26">
        <v>37.3</v>
      </c>
      <c r="I137" s="26">
        <v>27.37</v>
      </c>
      <c r="J137" s="26"/>
      <c r="K137" s="26"/>
      <c r="L137" s="26"/>
      <c r="M137" s="26"/>
      <c r="N137" s="26">
        <f t="shared" si="8"/>
        <v>811.897</v>
      </c>
      <c r="O137" s="23"/>
    </row>
    <row r="138" spans="1:15" ht="19.5" customHeight="1">
      <c r="A138" s="71" t="s">
        <v>329</v>
      </c>
      <c r="B138" s="41"/>
      <c r="C138" s="17" t="s">
        <v>330</v>
      </c>
      <c r="D138" s="26">
        <f>D139</f>
        <v>210.249</v>
      </c>
      <c r="E138" s="26">
        <f aca="true" t="shared" si="9" ref="E138:M138">E139</f>
        <v>137</v>
      </c>
      <c r="F138" s="26">
        <f t="shared" si="9"/>
        <v>15.4</v>
      </c>
      <c r="G138" s="26">
        <f t="shared" si="9"/>
        <v>1.4</v>
      </c>
      <c r="H138" s="26">
        <f t="shared" si="9"/>
        <v>1.4</v>
      </c>
      <c r="I138" s="26">
        <f t="shared" si="9"/>
        <v>0</v>
      </c>
      <c r="J138" s="26">
        <f t="shared" si="9"/>
        <v>0</v>
      </c>
      <c r="K138" s="26">
        <f t="shared" si="9"/>
        <v>0</v>
      </c>
      <c r="L138" s="26">
        <f t="shared" si="9"/>
        <v>0</v>
      </c>
      <c r="M138" s="26">
        <f t="shared" si="9"/>
        <v>0</v>
      </c>
      <c r="N138" s="26">
        <f t="shared" si="8"/>
        <v>211.649</v>
      </c>
      <c r="O138" s="23"/>
    </row>
    <row r="139" spans="1:15" ht="15.75">
      <c r="A139" s="71" t="s">
        <v>279</v>
      </c>
      <c r="B139" s="41" t="s">
        <v>22</v>
      </c>
      <c r="C139" s="17" t="s">
        <v>285</v>
      </c>
      <c r="D139" s="26">
        <f>207.9+2.349</f>
        <v>210.249</v>
      </c>
      <c r="E139" s="55">
        <v>137</v>
      </c>
      <c r="F139" s="26">
        <v>15.4</v>
      </c>
      <c r="G139" s="26">
        <f>H139+K139</f>
        <v>1.4</v>
      </c>
      <c r="H139" s="26">
        <v>1.4</v>
      </c>
      <c r="I139" s="21"/>
      <c r="J139" s="26"/>
      <c r="K139" s="26"/>
      <c r="L139" s="26"/>
      <c r="M139" s="26"/>
      <c r="N139" s="26">
        <f t="shared" si="8"/>
        <v>211.649</v>
      </c>
      <c r="O139" s="23"/>
    </row>
    <row r="140" spans="1:15" ht="15.75">
      <c r="A140" s="71"/>
      <c r="B140" s="41"/>
      <c r="C140" s="16" t="s">
        <v>9</v>
      </c>
      <c r="D140" s="29">
        <f aca="true" t="shared" si="10" ref="D140:M140">D134+D135+D136+D137+D139</f>
        <v>3949.457</v>
      </c>
      <c r="E140" s="29">
        <f t="shared" si="10"/>
        <v>2610.9</v>
      </c>
      <c r="F140" s="29">
        <f t="shared" si="10"/>
        <v>291.9</v>
      </c>
      <c r="G140" s="29">
        <f>G134+G135+G136+G137+G139</f>
        <v>54.24999999999999</v>
      </c>
      <c r="H140" s="29">
        <f t="shared" si="10"/>
        <v>50.699999999999996</v>
      </c>
      <c r="I140" s="29">
        <f t="shared" si="10"/>
        <v>27.37</v>
      </c>
      <c r="J140" s="29">
        <f t="shared" si="10"/>
        <v>0</v>
      </c>
      <c r="K140" s="29">
        <f t="shared" si="10"/>
        <v>3.55</v>
      </c>
      <c r="L140" s="29">
        <f t="shared" si="10"/>
        <v>3.55</v>
      </c>
      <c r="M140" s="29">
        <f t="shared" si="10"/>
        <v>3.55</v>
      </c>
      <c r="N140" s="29">
        <f t="shared" si="8"/>
        <v>4003.707</v>
      </c>
      <c r="O140" s="23"/>
    </row>
    <row r="141" spans="1:15" ht="14.25" customHeight="1" hidden="1">
      <c r="A141" s="71"/>
      <c r="B141" s="41"/>
      <c r="C141" s="7"/>
      <c r="D141" s="29"/>
      <c r="E141" s="26"/>
      <c r="F141" s="26"/>
      <c r="G141" s="26"/>
      <c r="H141" s="26"/>
      <c r="I141" s="26"/>
      <c r="J141" s="26"/>
      <c r="K141" s="26"/>
      <c r="L141" s="26"/>
      <c r="M141" s="26"/>
      <c r="N141" s="26">
        <f t="shared" si="8"/>
        <v>0</v>
      </c>
      <c r="O141" s="23"/>
    </row>
    <row r="142" spans="1:15" ht="14.25" customHeight="1">
      <c r="A142" s="71"/>
      <c r="B142" s="41"/>
      <c r="C142" s="7"/>
      <c r="D142" s="29"/>
      <c r="E142" s="26"/>
      <c r="F142" s="26"/>
      <c r="G142" s="26"/>
      <c r="H142" s="26"/>
      <c r="I142" s="26"/>
      <c r="J142" s="26"/>
      <c r="K142" s="26"/>
      <c r="L142" s="26"/>
      <c r="M142" s="26"/>
      <c r="N142" s="26"/>
      <c r="O142" s="23"/>
    </row>
    <row r="143" spans="1:15" ht="21.75" customHeight="1">
      <c r="A143" s="71" t="s">
        <v>297</v>
      </c>
      <c r="B143" s="41"/>
      <c r="C143" s="16" t="s">
        <v>2</v>
      </c>
      <c r="D143" s="26"/>
      <c r="E143" s="26"/>
      <c r="F143" s="26"/>
      <c r="G143" s="26"/>
      <c r="H143" s="26"/>
      <c r="I143" s="26"/>
      <c r="J143" s="26"/>
      <c r="K143" s="26"/>
      <c r="L143" s="26"/>
      <c r="M143" s="26"/>
      <c r="N143" s="26"/>
      <c r="O143" s="23"/>
    </row>
    <row r="144" spans="1:15" ht="51" customHeight="1" hidden="1">
      <c r="A144" s="71"/>
      <c r="B144" s="41"/>
      <c r="C144" s="16" t="s">
        <v>2</v>
      </c>
      <c r="D144" s="26"/>
      <c r="E144" s="26"/>
      <c r="F144" s="26"/>
      <c r="G144" s="26"/>
      <c r="H144" s="26"/>
      <c r="I144" s="26"/>
      <c r="J144" s="26"/>
      <c r="K144" s="26"/>
      <c r="L144" s="26"/>
      <c r="M144" s="26"/>
      <c r="N144" s="26">
        <f aca="true" t="shared" si="11" ref="N144:N155">SUM(D144,G144)</f>
        <v>0</v>
      </c>
      <c r="O144" s="23"/>
    </row>
    <row r="145" spans="1:15" ht="20.25" customHeight="1">
      <c r="A145" s="71" t="s">
        <v>298</v>
      </c>
      <c r="B145" s="41"/>
      <c r="C145" s="16" t="s">
        <v>2</v>
      </c>
      <c r="D145" s="26"/>
      <c r="E145" s="26"/>
      <c r="F145" s="26"/>
      <c r="G145" s="26"/>
      <c r="H145" s="26"/>
      <c r="I145" s="26"/>
      <c r="J145" s="26"/>
      <c r="K145" s="26"/>
      <c r="L145" s="26"/>
      <c r="M145" s="26"/>
      <c r="N145" s="26"/>
      <c r="O145" s="23"/>
    </row>
    <row r="146" spans="1:15" ht="17.25" customHeight="1">
      <c r="A146" s="71" t="s">
        <v>280</v>
      </c>
      <c r="B146" s="41" t="s">
        <v>126</v>
      </c>
      <c r="C146" s="17" t="s">
        <v>127</v>
      </c>
      <c r="D146" s="26">
        <v>10</v>
      </c>
      <c r="E146" s="26"/>
      <c r="F146" s="26"/>
      <c r="G146" s="26"/>
      <c r="H146" s="26"/>
      <c r="I146" s="26"/>
      <c r="J146" s="26"/>
      <c r="K146" s="26"/>
      <c r="L146" s="26"/>
      <c r="M146" s="26"/>
      <c r="N146" s="26">
        <f t="shared" si="11"/>
        <v>10</v>
      </c>
      <c r="O146" s="23"/>
    </row>
    <row r="147" spans="1:15" ht="47.25" customHeight="1">
      <c r="A147" s="71" t="s">
        <v>281</v>
      </c>
      <c r="B147" s="82">
        <v>250311</v>
      </c>
      <c r="C147" s="37" t="s">
        <v>110</v>
      </c>
      <c r="D147" s="26">
        <v>7269.926</v>
      </c>
      <c r="E147" s="26"/>
      <c r="F147" s="26"/>
      <c r="G147" s="26"/>
      <c r="H147" s="26"/>
      <c r="I147" s="26"/>
      <c r="J147" s="26"/>
      <c r="K147" s="26"/>
      <c r="L147" s="26"/>
      <c r="M147" s="26"/>
      <c r="N147" s="26">
        <f t="shared" si="11"/>
        <v>7269.926</v>
      </c>
      <c r="O147" s="23"/>
    </row>
    <row r="148" spans="1:15" ht="48" customHeight="1">
      <c r="A148" s="71" t="s">
        <v>282</v>
      </c>
      <c r="B148" s="41" t="s">
        <v>87</v>
      </c>
      <c r="C148" s="27" t="s">
        <v>111</v>
      </c>
      <c r="D148" s="26">
        <v>582.4</v>
      </c>
      <c r="E148" s="26"/>
      <c r="F148" s="26"/>
      <c r="G148" s="26"/>
      <c r="H148" s="26"/>
      <c r="I148" s="26"/>
      <c r="J148" s="26"/>
      <c r="K148" s="26"/>
      <c r="L148" s="26"/>
      <c r="M148" s="26"/>
      <c r="N148" s="26">
        <f t="shared" si="11"/>
        <v>582.4</v>
      </c>
      <c r="O148" s="23"/>
    </row>
    <row r="149" spans="1:15" ht="64.5" customHeight="1" hidden="1">
      <c r="A149" s="71"/>
      <c r="B149" s="41"/>
      <c r="C149" s="27"/>
      <c r="D149" s="26"/>
      <c r="E149" s="26"/>
      <c r="F149" s="26"/>
      <c r="G149" s="26"/>
      <c r="H149" s="26"/>
      <c r="I149" s="26"/>
      <c r="J149" s="26"/>
      <c r="K149" s="26"/>
      <c r="L149" s="26"/>
      <c r="M149" s="26"/>
      <c r="N149" s="26">
        <f t="shared" si="11"/>
        <v>0</v>
      </c>
      <c r="O149" s="23"/>
    </row>
    <row r="150" spans="1:15" ht="52.5" customHeight="1">
      <c r="A150" s="71" t="s">
        <v>283</v>
      </c>
      <c r="B150" s="41" t="s">
        <v>130</v>
      </c>
      <c r="C150" s="27" t="s">
        <v>286</v>
      </c>
      <c r="D150" s="26">
        <v>14</v>
      </c>
      <c r="E150" s="26"/>
      <c r="F150" s="26"/>
      <c r="G150" s="26"/>
      <c r="H150" s="26"/>
      <c r="I150" s="26"/>
      <c r="J150" s="26"/>
      <c r="K150" s="26"/>
      <c r="L150" s="26"/>
      <c r="M150" s="26"/>
      <c r="N150" s="26">
        <f t="shared" si="11"/>
        <v>14</v>
      </c>
      <c r="O150" s="23"/>
    </row>
    <row r="151" spans="1:15" ht="58.5" customHeight="1">
      <c r="A151" s="71" t="s">
        <v>284</v>
      </c>
      <c r="B151" s="41" t="s">
        <v>113</v>
      </c>
      <c r="C151" s="27" t="s">
        <v>114</v>
      </c>
      <c r="D151" s="26"/>
      <c r="E151" s="26"/>
      <c r="F151" s="26"/>
      <c r="G151" s="60">
        <f>H151+K151</f>
        <v>940.4</v>
      </c>
      <c r="H151" s="60">
        <f>300.9</f>
        <v>300.9</v>
      </c>
      <c r="I151" s="26"/>
      <c r="J151" s="26"/>
      <c r="K151" s="60">
        <f>639.5</f>
        <v>639.5</v>
      </c>
      <c r="L151" s="26"/>
      <c r="M151" s="26"/>
      <c r="N151" s="26">
        <f t="shared" si="11"/>
        <v>940.4</v>
      </c>
      <c r="O151" s="23"/>
    </row>
    <row r="152" spans="1:15" ht="28.5" customHeight="1">
      <c r="A152" s="71" t="s">
        <v>331</v>
      </c>
      <c r="B152" s="41"/>
      <c r="C152" s="27" t="s">
        <v>332</v>
      </c>
      <c r="D152" s="26">
        <f>D153+D154+D155</f>
        <v>125</v>
      </c>
      <c r="E152" s="26"/>
      <c r="F152" s="26"/>
      <c r="G152" s="60">
        <f>G153+G154+G155</f>
        <v>125.1116</v>
      </c>
      <c r="H152" s="60">
        <f>H153+H154+H155</f>
        <v>71.01333</v>
      </c>
      <c r="I152" s="60"/>
      <c r="J152" s="60"/>
      <c r="K152" s="60">
        <f>K153+K154+K155</f>
        <v>54.09827</v>
      </c>
      <c r="L152" s="26"/>
      <c r="M152" s="26"/>
      <c r="N152" s="60">
        <f t="shared" si="11"/>
        <v>250.1116</v>
      </c>
      <c r="O152" s="23"/>
    </row>
    <row r="153" spans="1:15" ht="79.5" customHeight="1">
      <c r="A153" s="71" t="s">
        <v>287</v>
      </c>
      <c r="B153" s="41" t="s">
        <v>117</v>
      </c>
      <c r="C153" s="66" t="s">
        <v>131</v>
      </c>
      <c r="D153" s="26"/>
      <c r="E153" s="26"/>
      <c r="F153" s="26"/>
      <c r="G153" s="60">
        <f>H153+K153</f>
        <v>125.1116</v>
      </c>
      <c r="H153" s="60">
        <v>71.01333</v>
      </c>
      <c r="I153" s="26"/>
      <c r="J153" s="26"/>
      <c r="K153" s="60">
        <v>54.09827</v>
      </c>
      <c r="L153" s="26"/>
      <c r="M153" s="26"/>
      <c r="N153" s="60">
        <f t="shared" si="11"/>
        <v>125.1116</v>
      </c>
      <c r="O153" s="23"/>
    </row>
    <row r="154" spans="1:15" ht="52.5" customHeight="1">
      <c r="A154" s="71" t="s">
        <v>288</v>
      </c>
      <c r="B154" s="41" t="s">
        <v>117</v>
      </c>
      <c r="C154" s="27" t="s">
        <v>125</v>
      </c>
      <c r="D154" s="26">
        <v>120</v>
      </c>
      <c r="E154" s="26"/>
      <c r="F154" s="26"/>
      <c r="G154" s="26"/>
      <c r="H154" s="26"/>
      <c r="I154" s="26"/>
      <c r="J154" s="26"/>
      <c r="K154" s="26"/>
      <c r="L154" s="26"/>
      <c r="M154" s="26"/>
      <c r="N154" s="26">
        <f t="shared" si="11"/>
        <v>120</v>
      </c>
      <c r="O154" s="23"/>
    </row>
    <row r="155" spans="1:15" ht="69.75" customHeight="1">
      <c r="A155" s="71" t="s">
        <v>289</v>
      </c>
      <c r="B155" s="41" t="s">
        <v>117</v>
      </c>
      <c r="C155" s="66" t="s">
        <v>132</v>
      </c>
      <c r="D155" s="26">
        <v>5</v>
      </c>
      <c r="E155" s="26"/>
      <c r="F155" s="26"/>
      <c r="G155" s="26"/>
      <c r="H155" s="26"/>
      <c r="I155" s="26"/>
      <c r="J155" s="26"/>
      <c r="K155" s="26"/>
      <c r="L155" s="26"/>
      <c r="M155" s="26"/>
      <c r="N155" s="26">
        <f t="shared" si="11"/>
        <v>5</v>
      </c>
      <c r="O155" s="23"/>
    </row>
    <row r="156" spans="1:15" ht="19.5" customHeight="1">
      <c r="A156" s="78"/>
      <c r="B156" s="41"/>
      <c r="C156" s="38" t="s">
        <v>3</v>
      </c>
      <c r="D156" s="53">
        <f>D147+D148+D151+D154+D146+D150+D155</f>
        <v>8001.326</v>
      </c>
      <c r="E156" s="6"/>
      <c r="F156" s="21"/>
      <c r="G156" s="64">
        <f>H156+K156</f>
        <v>1065.5115999999998</v>
      </c>
      <c r="H156" s="53">
        <f>H147+H148+H151+H154+H146+H150+H155+H153</f>
        <v>371.91333</v>
      </c>
      <c r="I156" s="53">
        <f>I147+I148+I151+I154+I146+I150+I155+I153</f>
        <v>0</v>
      </c>
      <c r="J156" s="53">
        <f>J147+J148+J151+J154+J146+J150+J155+J153</f>
        <v>0</v>
      </c>
      <c r="K156" s="53">
        <f>K147+K148+K151+K154+K146+K150+K155+K153</f>
        <v>693.59827</v>
      </c>
      <c r="L156" s="53">
        <f>L147+L148+L151+L154+L146+L150+L155+L153</f>
        <v>0</v>
      </c>
      <c r="M156" s="53">
        <f>M147+M148+M151</f>
        <v>0</v>
      </c>
      <c r="N156" s="26">
        <f>SUM(D156,G156)</f>
        <v>9066.837599999999</v>
      </c>
      <c r="O156" s="23"/>
    </row>
    <row r="157" spans="1:15" ht="61.5" customHeight="1" hidden="1">
      <c r="A157" s="78"/>
      <c r="B157" s="41"/>
      <c r="C157" s="37"/>
      <c r="D157" s="26"/>
      <c r="E157" s="26"/>
      <c r="F157" s="26"/>
      <c r="G157" s="26"/>
      <c r="H157" s="26"/>
      <c r="I157" s="26"/>
      <c r="J157" s="26"/>
      <c r="K157" s="26"/>
      <c r="L157" s="26"/>
      <c r="M157" s="26"/>
      <c r="N157" s="26"/>
      <c r="O157" s="23"/>
    </row>
    <row r="158" spans="1:15" ht="18.75">
      <c r="A158" s="78"/>
      <c r="B158" s="41"/>
      <c r="C158" s="25" t="s">
        <v>94</v>
      </c>
      <c r="D158" s="65">
        <f>D156+D140+D129+D70+D54+D20</f>
        <v>137607.22621</v>
      </c>
      <c r="E158" s="65">
        <f>E156+E140+E129+E70+E54+E20</f>
        <v>44111.57238</v>
      </c>
      <c r="F158" s="29">
        <f>F156+F140+F129+F70+F54+F20</f>
        <v>8491.966999999999</v>
      </c>
      <c r="G158" s="65">
        <f>H158+K158</f>
        <v>2694.8286</v>
      </c>
      <c r="H158" s="65">
        <f>H156+H140+H129+H70+H54+H20</f>
        <v>1169.31233</v>
      </c>
      <c r="I158" s="29">
        <f>I156+I140+I129+I70+I54+I20</f>
        <v>164.87</v>
      </c>
      <c r="J158" s="29">
        <f>J156+J140+J129+J70+J54+J20</f>
        <v>0</v>
      </c>
      <c r="K158" s="65">
        <f>K156+K140+K129+K70+K54+K20</f>
        <v>1525.5162699999998</v>
      </c>
      <c r="L158" s="29">
        <f>L156+L140+L129+L70+L54+L20</f>
        <v>498.05499999999995</v>
      </c>
      <c r="M158" s="29">
        <f>M156+M140+M129+M70+M54+M20</f>
        <v>246.845</v>
      </c>
      <c r="N158" s="65">
        <f>D158+G158</f>
        <v>140302.05481</v>
      </c>
      <c r="O158" s="23"/>
    </row>
    <row r="159" spans="1:17" ht="31.5">
      <c r="A159" s="78"/>
      <c r="B159" s="41"/>
      <c r="C159" s="8" t="s">
        <v>88</v>
      </c>
      <c r="D159" s="26">
        <v>53171.3</v>
      </c>
      <c r="E159" s="26"/>
      <c r="F159" s="26"/>
      <c r="G159" s="60">
        <v>1566.3736</v>
      </c>
      <c r="H159" s="60">
        <v>538.91233</v>
      </c>
      <c r="I159" s="26"/>
      <c r="J159" s="26"/>
      <c r="K159" s="60">
        <v>1027.46127</v>
      </c>
      <c r="L159" s="26">
        <f>L91</f>
        <v>0</v>
      </c>
      <c r="M159" s="26">
        <f>M91</f>
        <v>0</v>
      </c>
      <c r="N159" s="60">
        <f>G159+D159</f>
        <v>54737.6736</v>
      </c>
      <c r="O159" s="23"/>
      <c r="Q159" s="23"/>
    </row>
    <row r="160" spans="1:15" ht="42" customHeight="1">
      <c r="A160" s="78"/>
      <c r="B160" s="41"/>
      <c r="C160" s="89" t="s">
        <v>101</v>
      </c>
      <c r="D160" s="89"/>
      <c r="E160" s="6"/>
      <c r="G160" s="50"/>
      <c r="H160" s="86" t="s">
        <v>102</v>
      </c>
      <c r="I160" s="86"/>
      <c r="J160" s="86"/>
      <c r="K160" s="86"/>
      <c r="L160" s="11"/>
      <c r="M160" s="15" t="s">
        <v>86</v>
      </c>
      <c r="N160" s="11"/>
      <c r="O160" s="63"/>
    </row>
    <row r="161" spans="1:14" ht="12.75" customHeight="1">
      <c r="A161" s="78"/>
      <c r="B161" s="41"/>
      <c r="C161" s="7"/>
      <c r="D161" s="21"/>
      <c r="E161" s="21"/>
      <c r="F161" s="21"/>
      <c r="G161" s="11"/>
      <c r="H161" s="11"/>
      <c r="I161" s="11"/>
      <c r="J161" s="11"/>
      <c r="K161" s="11"/>
      <c r="L161" s="11"/>
      <c r="M161" s="11"/>
      <c r="N161" s="11"/>
    </row>
    <row r="162" spans="1:6" ht="15.75" hidden="1">
      <c r="A162" s="78"/>
      <c r="B162" s="41"/>
      <c r="C162" s="8"/>
      <c r="D162" s="23"/>
      <c r="E162" s="23"/>
      <c r="F162" s="23"/>
    </row>
    <row r="163" spans="1:14" ht="15.75" hidden="1">
      <c r="A163" s="78"/>
      <c r="B163" s="41"/>
      <c r="C163" s="13"/>
      <c r="D163" s="22"/>
      <c r="E163" s="22"/>
      <c r="F163" s="22"/>
      <c r="G163" s="14">
        <f>SUM(H163,K163)</f>
        <v>4</v>
      </c>
      <c r="H163" s="14">
        <f>SUM(H16)</f>
        <v>2</v>
      </c>
      <c r="I163" s="14">
        <f>SUM(I16)</f>
        <v>0</v>
      </c>
      <c r="J163" s="14">
        <f>SUM(J16)</f>
        <v>0</v>
      </c>
      <c r="K163" s="14">
        <f>SUM(K16)</f>
        <v>2</v>
      </c>
      <c r="L163" s="14"/>
      <c r="M163" s="14"/>
      <c r="N163" s="14" t="e">
        <f>SUM(#REF!,G163)</f>
        <v>#REF!</v>
      </c>
    </row>
    <row r="164" spans="1:14" ht="15.75" hidden="1">
      <c r="A164" s="78"/>
      <c r="B164" s="41"/>
      <c r="C164" s="13"/>
      <c r="D164" s="22"/>
      <c r="E164" s="22"/>
      <c r="F164" s="22"/>
      <c r="G164" s="14" t="e">
        <f aca="true" t="shared" si="12" ref="G164:G183">SUM(H164,K164)</f>
        <v>#REF!</v>
      </c>
      <c r="H164" s="14" t="e">
        <f>SUM(#REF!)</f>
        <v>#REF!</v>
      </c>
      <c r="I164" s="14" t="e">
        <f>SUM(#REF!)</f>
        <v>#REF!</v>
      </c>
      <c r="J164" s="14" t="e">
        <f>SUM(#REF!)</f>
        <v>#REF!</v>
      </c>
      <c r="K164" s="14" t="e">
        <f>SUM(#REF!)</f>
        <v>#REF!</v>
      </c>
      <c r="L164" s="14"/>
      <c r="M164" s="14"/>
      <c r="N164" s="14" t="e">
        <f>SUM(#REF!,G164)</f>
        <v>#REF!</v>
      </c>
    </row>
    <row r="165" spans="1:14" ht="15.75" hidden="1">
      <c r="A165" s="78"/>
      <c r="B165" s="41"/>
      <c r="C165" s="13"/>
      <c r="D165" s="22"/>
      <c r="E165" s="22"/>
      <c r="F165" s="22"/>
      <c r="G165" s="14" t="e">
        <f t="shared" si="12"/>
        <v>#REF!</v>
      </c>
      <c r="H165" s="14" t="e">
        <f>SUM(H54,#REF!,#REF!,#REF!,#REF!)</f>
        <v>#REF!</v>
      </c>
      <c r="I165" s="14" t="e">
        <f>SUM(I54,#REF!,#REF!,#REF!,#REF!)</f>
        <v>#REF!</v>
      </c>
      <c r="J165" s="14" t="e">
        <f>SUM(J54,#REF!,#REF!,#REF!,#REF!)</f>
        <v>#REF!</v>
      </c>
      <c r="K165" s="14" t="e">
        <f>SUM(K54,#REF!,#REF!,#REF!,#REF!)</f>
        <v>#REF!</v>
      </c>
      <c r="L165" s="14"/>
      <c r="M165" s="14"/>
      <c r="N165" s="14" t="e">
        <f>SUM(#REF!,G165)</f>
        <v>#REF!</v>
      </c>
    </row>
    <row r="166" spans="1:14" ht="15.75" hidden="1">
      <c r="A166" s="78"/>
      <c r="B166" s="41"/>
      <c r="C166" s="13"/>
      <c r="D166" s="22"/>
      <c r="E166" s="22"/>
      <c r="F166" s="22"/>
      <c r="G166" s="14">
        <f t="shared" si="12"/>
        <v>255.09499999999997</v>
      </c>
      <c r="H166" s="14">
        <f>SUM(H57)</f>
        <v>20.2</v>
      </c>
      <c r="I166" s="14">
        <f>SUM(I57)</f>
        <v>0</v>
      </c>
      <c r="J166" s="14">
        <f>SUM(J57)</f>
        <v>0</v>
      </c>
      <c r="K166" s="14">
        <f>SUM(K57)</f>
        <v>234.89499999999998</v>
      </c>
      <c r="L166" s="14"/>
      <c r="M166" s="14"/>
      <c r="N166" s="14" t="e">
        <f>SUM(#REF!,G166)</f>
        <v>#REF!</v>
      </c>
    </row>
    <row r="167" spans="1:14" ht="15.75" hidden="1">
      <c r="A167" s="78"/>
      <c r="B167" s="41"/>
      <c r="C167" s="13"/>
      <c r="D167" s="22"/>
      <c r="E167" s="22"/>
      <c r="F167" s="22"/>
      <c r="G167" s="14" t="e">
        <f t="shared" si="12"/>
        <v>#REF!</v>
      </c>
      <c r="H167" s="14" t="e">
        <f>SUM(H75:H91,#REF!)</f>
        <v>#REF!</v>
      </c>
      <c r="I167" s="14" t="e">
        <f>SUM(I75:I91,#REF!)</f>
        <v>#REF!</v>
      </c>
      <c r="J167" s="14" t="e">
        <f>SUM(J75:J91,#REF!)</f>
        <v>#REF!</v>
      </c>
      <c r="K167" s="14" t="e">
        <f>SUM(K75:K91,#REF!)</f>
        <v>#REF!</v>
      </c>
      <c r="L167" s="14"/>
      <c r="M167" s="14"/>
      <c r="N167" s="14" t="e">
        <f>SUM(#REF!,G167)</f>
        <v>#REF!</v>
      </c>
    </row>
    <row r="168" spans="1:14" ht="12.75" customHeight="1" hidden="1">
      <c r="A168" s="78"/>
      <c r="B168" s="41"/>
      <c r="C168" s="13"/>
      <c r="D168" s="22"/>
      <c r="E168" s="22"/>
      <c r="F168" s="22"/>
      <c r="G168" s="14" t="e">
        <f>SUM(#REF!)</f>
        <v>#REF!</v>
      </c>
      <c r="H168" s="14" t="e">
        <f>SUM(#REF!)</f>
        <v>#REF!</v>
      </c>
      <c r="I168" s="14" t="e">
        <f>SUM(#REF!)</f>
        <v>#REF!</v>
      </c>
      <c r="J168" s="14" t="e">
        <f>SUM(#REF!)</f>
        <v>#REF!</v>
      </c>
      <c r="K168" s="14" t="e">
        <f>SUM(#REF!)</f>
        <v>#REF!</v>
      </c>
      <c r="L168" s="14"/>
      <c r="M168" s="14"/>
      <c r="N168" s="14" t="e">
        <f>SUM(#REF!,G168)</f>
        <v>#REF!</v>
      </c>
    </row>
    <row r="169" spans="1:14" ht="15.75" hidden="1">
      <c r="A169" s="78"/>
      <c r="B169" s="41"/>
      <c r="C169" s="13"/>
      <c r="D169" s="22"/>
      <c r="E169" s="22"/>
      <c r="F169" s="22"/>
      <c r="G169" s="14" t="e">
        <f t="shared" si="12"/>
        <v>#REF!</v>
      </c>
      <c r="H169" s="14" t="e">
        <f>SUM(#REF!,H133)</f>
        <v>#REF!</v>
      </c>
      <c r="I169" s="14" t="e">
        <f>SUM(#REF!,I133)</f>
        <v>#REF!</v>
      </c>
      <c r="J169" s="14" t="e">
        <f>SUM(#REF!,J133)</f>
        <v>#REF!</v>
      </c>
      <c r="K169" s="14" t="e">
        <f>SUM(#REF!,K133)</f>
        <v>#REF!</v>
      </c>
      <c r="L169" s="14"/>
      <c r="M169" s="14"/>
      <c r="N169" s="14" t="e">
        <f>SUM(#REF!,G169)</f>
        <v>#REF!</v>
      </c>
    </row>
    <row r="170" spans="1:14" ht="15.75" hidden="1">
      <c r="A170" s="78"/>
      <c r="B170" s="41"/>
      <c r="C170" s="13"/>
      <c r="D170" s="22"/>
      <c r="E170" s="22"/>
      <c r="F170" s="22"/>
      <c r="G170" s="14" t="e">
        <f t="shared" si="12"/>
        <v>#REF!</v>
      </c>
      <c r="H170" s="14" t="e">
        <f>SUM(#REF!,#REF!)</f>
        <v>#REF!</v>
      </c>
      <c r="I170" s="14" t="e">
        <f>SUM(#REF!,#REF!)</f>
        <v>#REF!</v>
      </c>
      <c r="J170" s="14" t="e">
        <f>SUM(#REF!,#REF!)</f>
        <v>#REF!</v>
      </c>
      <c r="K170" s="14" t="e">
        <f>SUM(#REF!,#REF!)</f>
        <v>#REF!</v>
      </c>
      <c r="L170" s="14"/>
      <c r="M170" s="14"/>
      <c r="N170" s="14" t="e">
        <f>SUM(#REF!,G170)</f>
        <v>#REF!</v>
      </c>
    </row>
    <row r="171" spans="1:14" ht="15.75" hidden="1">
      <c r="A171" s="78"/>
      <c r="B171" s="41"/>
      <c r="C171" s="13"/>
      <c r="D171" s="22"/>
      <c r="E171" s="22"/>
      <c r="F171" s="22"/>
      <c r="G171" s="14" t="e">
        <f t="shared" si="12"/>
        <v>#REF!</v>
      </c>
      <c r="H171" s="14" t="e">
        <f>SUM(#REF!)</f>
        <v>#REF!</v>
      </c>
      <c r="I171" s="14" t="e">
        <f>SUM(#REF!)</f>
        <v>#REF!</v>
      </c>
      <c r="J171" s="14" t="e">
        <f>SUM(#REF!)</f>
        <v>#REF!</v>
      </c>
      <c r="K171" s="14" t="e">
        <f>SUM(#REF!)</f>
        <v>#REF!</v>
      </c>
      <c r="L171" s="14"/>
      <c r="M171" s="14"/>
      <c r="N171" s="14" t="e">
        <f>SUM(#REF!,G171)</f>
        <v>#REF!</v>
      </c>
    </row>
    <row r="172" spans="1:14" ht="15.75" hidden="1">
      <c r="A172" s="78"/>
      <c r="B172" s="41"/>
      <c r="C172" s="13"/>
      <c r="D172" s="22"/>
      <c r="E172" s="22"/>
      <c r="F172" s="22"/>
      <c r="G172" s="14" t="e">
        <f t="shared" si="12"/>
        <v>#REF!</v>
      </c>
      <c r="H172" s="14" t="e">
        <f>SUM(#REF!,#REF!,#REF!,#REF!,#REF!,#REF!,#REF!,#REF!,#REF!,#REF!,#REF!)</f>
        <v>#REF!</v>
      </c>
      <c r="I172" s="14" t="e">
        <f>SUM(#REF!,#REF!,#REF!,#REF!,#REF!,#REF!,#REF!,#REF!,#REF!,#REF!,#REF!)</f>
        <v>#REF!</v>
      </c>
      <c r="J172" s="14" t="e">
        <f>SUM(#REF!,#REF!,#REF!,#REF!,#REF!,#REF!,#REF!,#REF!,#REF!,#REF!,#REF!)</f>
        <v>#REF!</v>
      </c>
      <c r="K172" s="14" t="e">
        <f>SUM(#REF!,#REF!,#REF!,#REF!,#REF!,#REF!,#REF!,#REF!,#REF!,#REF!,#REF!)</f>
        <v>#REF!</v>
      </c>
      <c r="L172" s="14"/>
      <c r="M172" s="14"/>
      <c r="N172" s="14" t="e">
        <f>SUM(#REF!,G172)</f>
        <v>#REF!</v>
      </c>
    </row>
    <row r="173" spans="1:14" ht="15.75" hidden="1">
      <c r="A173" s="78"/>
      <c r="B173" s="41"/>
      <c r="C173" s="13"/>
      <c r="D173" s="22"/>
      <c r="E173" s="22"/>
      <c r="F173" s="22"/>
      <c r="G173" s="14" t="e">
        <f t="shared" si="12"/>
        <v>#REF!</v>
      </c>
      <c r="H173" s="14" t="e">
        <f>SUM(#REF!)</f>
        <v>#REF!</v>
      </c>
      <c r="I173" s="14" t="e">
        <f>SUM(#REF!)</f>
        <v>#REF!</v>
      </c>
      <c r="J173" s="14" t="e">
        <f>SUM(#REF!)</f>
        <v>#REF!</v>
      </c>
      <c r="K173" s="14" t="e">
        <f>SUM(#REF!)</f>
        <v>#REF!</v>
      </c>
      <c r="L173" s="14"/>
      <c r="M173" s="14"/>
      <c r="N173" s="14" t="e">
        <f>SUM(#REF!,G173)</f>
        <v>#REF!</v>
      </c>
    </row>
    <row r="174" spans="1:14" ht="15.75" hidden="1">
      <c r="A174" s="78"/>
      <c r="B174" s="41"/>
      <c r="C174" s="13"/>
      <c r="D174" s="22"/>
      <c r="E174" s="22"/>
      <c r="F174" s="22"/>
      <c r="G174" s="14" t="e">
        <f t="shared" si="12"/>
        <v>#REF!</v>
      </c>
      <c r="H174" s="14" t="e">
        <f>SUM(#REF!,#REF!,#REF!,#REF!,#REF!,#REF!)</f>
        <v>#REF!</v>
      </c>
      <c r="I174" s="14" t="e">
        <f>SUM(#REF!,#REF!,#REF!,#REF!,#REF!,#REF!)</f>
        <v>#REF!</v>
      </c>
      <c r="J174" s="14" t="e">
        <f>SUM(#REF!,#REF!,#REF!,#REF!,#REF!,#REF!)</f>
        <v>#REF!</v>
      </c>
      <c r="K174" s="14" t="e">
        <f>SUM(#REF!,#REF!,#REF!,#REF!,#REF!,#REF!)</f>
        <v>#REF!</v>
      </c>
      <c r="L174" s="14"/>
      <c r="M174" s="14"/>
      <c r="N174" s="14" t="e">
        <f>SUM(#REF!,G174)</f>
        <v>#REF!</v>
      </c>
    </row>
    <row r="175" spans="1:14" ht="15.75" hidden="1">
      <c r="A175" s="78"/>
      <c r="B175" s="41"/>
      <c r="C175" s="13"/>
      <c r="D175" s="22"/>
      <c r="E175" s="22"/>
      <c r="F175" s="22"/>
      <c r="G175" s="14" t="e">
        <f t="shared" si="12"/>
        <v>#REF!</v>
      </c>
      <c r="H175" s="14" t="e">
        <f>SUM(#REF!,#REF!)</f>
        <v>#REF!</v>
      </c>
      <c r="I175" s="14" t="e">
        <f>SUM(#REF!,#REF!)</f>
        <v>#REF!</v>
      </c>
      <c r="J175" s="14" t="e">
        <f>SUM(#REF!,#REF!)</f>
        <v>#REF!</v>
      </c>
      <c r="K175" s="14" t="e">
        <f>SUM(#REF!,#REF!)</f>
        <v>#REF!</v>
      </c>
      <c r="L175" s="14"/>
      <c r="M175" s="14"/>
      <c r="N175" s="14" t="e">
        <f>SUM(#REF!,G175)</f>
        <v>#REF!</v>
      </c>
    </row>
    <row r="176" spans="1:14" ht="15.75" hidden="1">
      <c r="A176" s="78"/>
      <c r="B176" s="41"/>
      <c r="C176" s="13"/>
      <c r="D176" s="22"/>
      <c r="E176" s="22"/>
      <c r="F176" s="22"/>
      <c r="G176" s="14" t="e">
        <f t="shared" si="12"/>
        <v>#REF!</v>
      </c>
      <c r="H176" s="14" t="e">
        <f>SUM(#REF!)</f>
        <v>#REF!</v>
      </c>
      <c r="I176" s="14" t="e">
        <f>SUM(#REF!)</f>
        <v>#REF!</v>
      </c>
      <c r="J176" s="14" t="e">
        <f>SUM(#REF!)</f>
        <v>#REF!</v>
      </c>
      <c r="K176" s="14" t="e">
        <f>SUM(#REF!)</f>
        <v>#REF!</v>
      </c>
      <c r="L176" s="14"/>
      <c r="M176" s="14"/>
      <c r="N176" s="14" t="e">
        <f>SUM(#REF!,G176)</f>
        <v>#REF!</v>
      </c>
    </row>
    <row r="177" spans="1:14" ht="15.75" hidden="1">
      <c r="A177" s="78"/>
      <c r="B177" s="83"/>
      <c r="C177" s="13"/>
      <c r="D177" s="22"/>
      <c r="E177" s="22"/>
      <c r="F177" s="22"/>
      <c r="G177" s="14" t="e">
        <f t="shared" si="12"/>
        <v>#REF!</v>
      </c>
      <c r="H177" s="14" t="e">
        <f>SUM(#REF!,#REF!,#REF!,#REF!,#REF!)</f>
        <v>#REF!</v>
      </c>
      <c r="I177" s="14" t="e">
        <f>SUM(#REF!,#REF!,#REF!,#REF!,#REF!)</f>
        <v>#REF!</v>
      </c>
      <c r="J177" s="14" t="e">
        <f>SUM(#REF!,#REF!,#REF!,#REF!,#REF!)</f>
        <v>#REF!</v>
      </c>
      <c r="K177" s="14" t="e">
        <f>SUM(#REF!,#REF!,#REF!,#REF!,#REF!)</f>
        <v>#REF!</v>
      </c>
      <c r="L177" s="14"/>
      <c r="M177" s="14"/>
      <c r="N177" s="14" t="e">
        <f>SUM(#REF!,G177)</f>
        <v>#REF!</v>
      </c>
    </row>
    <row r="178" spans="1:14" ht="15.75" hidden="1">
      <c r="A178" s="78"/>
      <c r="B178" s="83"/>
      <c r="C178" s="13"/>
      <c r="D178" s="22"/>
      <c r="E178" s="22"/>
      <c r="F178" s="22"/>
      <c r="G178" s="14" t="e">
        <f>SUM(#REF!,#REF!,#REF!,#REF!,#REF!,G144)</f>
        <v>#REF!</v>
      </c>
      <c r="H178" s="14" t="e">
        <f>SUM(#REF!,#REF!,#REF!,#REF!,#REF!,H144)</f>
        <v>#REF!</v>
      </c>
      <c r="I178" s="14" t="e">
        <f>SUM(#REF!,#REF!,#REF!,#REF!,#REF!,I144)</f>
        <v>#REF!</v>
      </c>
      <c r="J178" s="14" t="e">
        <f>SUM(#REF!,#REF!,#REF!,#REF!,#REF!,J144)</f>
        <v>#REF!</v>
      </c>
      <c r="K178" s="14" t="e">
        <f>SUM(#REF!,#REF!,#REF!,#REF!,#REF!,K144)</f>
        <v>#REF!</v>
      </c>
      <c r="L178" s="14"/>
      <c r="M178" s="14"/>
      <c r="N178" s="14" t="e">
        <f>SUM(#REF!,G178)</f>
        <v>#REF!</v>
      </c>
    </row>
    <row r="179" spans="1:14" ht="20.25" customHeight="1" hidden="1">
      <c r="A179" s="78"/>
      <c r="B179" s="83"/>
      <c r="C179" s="13"/>
      <c r="D179" s="22"/>
      <c r="E179" s="22"/>
      <c r="F179" s="22"/>
      <c r="G179" s="14" t="e">
        <f t="shared" si="12"/>
        <v>#REF!</v>
      </c>
      <c r="H179" s="14" t="e">
        <f>SUM(#REF!)</f>
        <v>#REF!</v>
      </c>
      <c r="I179" s="14" t="e">
        <f>SUM(#REF!)</f>
        <v>#REF!</v>
      </c>
      <c r="J179" s="14" t="e">
        <f>SUM(#REF!)</f>
        <v>#REF!</v>
      </c>
      <c r="K179" s="14" t="e">
        <f>SUM(#REF!)</f>
        <v>#REF!</v>
      </c>
      <c r="L179" s="14"/>
      <c r="M179" s="14"/>
      <c r="N179" s="14" t="e">
        <f>SUM(#REF!,G179)</f>
        <v>#REF!</v>
      </c>
    </row>
    <row r="180" spans="1:14" ht="21" customHeight="1" hidden="1">
      <c r="A180" s="78"/>
      <c r="B180" s="83"/>
      <c r="C180" s="13"/>
      <c r="D180" s="22"/>
      <c r="E180" s="22"/>
      <c r="F180" s="22"/>
      <c r="G180" s="14" t="e">
        <f t="shared" si="12"/>
        <v>#REF!</v>
      </c>
      <c r="H180" s="14" t="e">
        <f>SUM(#REF!,#REF!)</f>
        <v>#REF!</v>
      </c>
      <c r="I180" s="14" t="e">
        <f>SUM(#REF!,#REF!)</f>
        <v>#REF!</v>
      </c>
      <c r="J180" s="14" t="e">
        <f>SUM(#REF!,#REF!)</f>
        <v>#REF!</v>
      </c>
      <c r="K180" s="14" t="e">
        <f>SUM(#REF!,#REF!)</f>
        <v>#REF!</v>
      </c>
      <c r="L180" s="14"/>
      <c r="M180" s="14"/>
      <c r="N180" s="14" t="e">
        <f>SUM(#REF!,G180)</f>
        <v>#REF!</v>
      </c>
    </row>
    <row r="181" spans="1:14" ht="24.75" customHeight="1" hidden="1">
      <c r="A181" s="78"/>
      <c r="B181" s="83"/>
      <c r="C181" s="13"/>
      <c r="D181" s="22"/>
      <c r="E181" s="22"/>
      <c r="F181" s="22"/>
      <c r="G181" s="14" t="e">
        <f t="shared" si="12"/>
        <v>#REF!</v>
      </c>
      <c r="H181" s="14" t="e">
        <f>SUM(#REF!,#REF!)</f>
        <v>#REF!</v>
      </c>
      <c r="I181" s="14" t="e">
        <f>SUM(#REF!,#REF!)</f>
        <v>#REF!</v>
      </c>
      <c r="J181" s="14" t="e">
        <f>SUM(#REF!,#REF!)</f>
        <v>#REF!</v>
      </c>
      <c r="K181" s="14" t="e">
        <f>SUM(#REF!,#REF!)</f>
        <v>#REF!</v>
      </c>
      <c r="L181" s="14"/>
      <c r="M181" s="14"/>
      <c r="N181" s="14" t="e">
        <f>SUM(#REF!,G181)</f>
        <v>#REF!</v>
      </c>
    </row>
    <row r="182" spans="1:14" ht="24.75" customHeight="1" hidden="1">
      <c r="A182" s="78"/>
      <c r="B182" s="83"/>
      <c r="C182" s="13"/>
      <c r="D182" s="22"/>
      <c r="E182" s="22"/>
      <c r="F182" s="22"/>
      <c r="G182" s="14">
        <f t="shared" si="12"/>
        <v>0</v>
      </c>
      <c r="H182" s="14"/>
      <c r="I182" s="14"/>
      <c r="J182" s="14"/>
      <c r="K182" s="14"/>
      <c r="L182" s="14"/>
      <c r="M182" s="14"/>
      <c r="N182" s="14" t="e">
        <f>SUM(#REF!,G182)</f>
        <v>#REF!</v>
      </c>
    </row>
    <row r="183" spans="1:14" ht="19.5" customHeight="1" hidden="1">
      <c r="A183" s="78"/>
      <c r="B183" s="83"/>
      <c r="C183" s="13"/>
      <c r="D183" s="22"/>
      <c r="E183" s="22"/>
      <c r="F183" s="22"/>
      <c r="G183" s="14" t="e">
        <f t="shared" si="12"/>
        <v>#REF!</v>
      </c>
      <c r="H183" s="14" t="e">
        <f>SUM(H163:H181)</f>
        <v>#REF!</v>
      </c>
      <c r="I183" s="14" t="e">
        <f>SUM(I163:I181)</f>
        <v>#REF!</v>
      </c>
      <c r="J183" s="14" t="e">
        <f>SUM(J163:J181)</f>
        <v>#REF!</v>
      </c>
      <c r="K183" s="14" t="e">
        <f>SUM(K163:K181)</f>
        <v>#REF!</v>
      </c>
      <c r="L183" s="14"/>
      <c r="M183" s="14"/>
      <c r="N183" s="14" t="e">
        <f>SUM(#REF!,G183)</f>
        <v>#REF!</v>
      </c>
    </row>
    <row r="184" spans="1:14" ht="19.5" customHeight="1">
      <c r="A184" s="78"/>
      <c r="B184" s="83"/>
      <c r="C184" s="13"/>
      <c r="D184" s="22"/>
      <c r="E184" s="22"/>
      <c r="F184" s="22"/>
      <c r="G184" s="14"/>
      <c r="H184" s="14"/>
      <c r="I184" s="14"/>
      <c r="J184" s="14"/>
      <c r="K184" s="14"/>
      <c r="L184" s="14"/>
      <c r="M184" s="14"/>
      <c r="N184" s="14"/>
    </row>
    <row r="185" spans="1:6" ht="15.75">
      <c r="A185" s="78"/>
      <c r="B185" s="83"/>
      <c r="C185" s="9"/>
      <c r="D185" s="23"/>
      <c r="E185" s="23"/>
      <c r="F185" s="23"/>
    </row>
    <row r="186" spans="1:15" ht="15.75">
      <c r="A186" s="78"/>
      <c r="B186" s="83"/>
      <c r="C186" s="9"/>
      <c r="D186" s="23"/>
      <c r="E186" s="23"/>
      <c r="F186" s="23"/>
      <c r="N186" s="23"/>
      <c r="O186" s="62"/>
    </row>
    <row r="187" spans="1:6" ht="15.75">
      <c r="A187" s="78"/>
      <c r="B187" s="83"/>
      <c r="C187" s="9"/>
      <c r="D187" s="23"/>
      <c r="E187" s="23"/>
      <c r="F187" s="23"/>
    </row>
    <row r="188" spans="1:6" ht="15.75">
      <c r="A188" s="78"/>
      <c r="B188" s="83"/>
      <c r="C188" s="9"/>
      <c r="D188" s="23"/>
      <c r="E188" s="23"/>
      <c r="F188" s="23"/>
    </row>
    <row r="189" spans="1:6" ht="15.75">
      <c r="A189" s="78"/>
      <c r="B189" s="83"/>
      <c r="C189" s="9"/>
      <c r="D189" s="23"/>
      <c r="E189" s="23"/>
      <c r="F189" s="23"/>
    </row>
    <row r="190" spans="1:6" ht="15.75">
      <c r="A190" s="78"/>
      <c r="B190" s="83"/>
      <c r="C190" s="9"/>
      <c r="D190" s="23"/>
      <c r="E190" s="23"/>
      <c r="F190" s="23"/>
    </row>
    <row r="191" spans="1:6" ht="15.75">
      <c r="A191" s="78"/>
      <c r="B191" s="83"/>
      <c r="C191" s="9"/>
      <c r="D191" s="23"/>
      <c r="E191" s="23"/>
      <c r="F191" s="23"/>
    </row>
    <row r="192" spans="1:6" ht="15.75">
      <c r="A192" s="78"/>
      <c r="B192" s="83"/>
      <c r="C192" s="9"/>
      <c r="D192" s="23"/>
      <c r="E192" s="23"/>
      <c r="F192" s="23"/>
    </row>
    <row r="193" spans="1:6" ht="15.75">
      <c r="A193" s="78"/>
      <c r="B193" s="83"/>
      <c r="C193" s="9"/>
      <c r="D193" s="23"/>
      <c r="E193" s="23"/>
      <c r="F193" s="23"/>
    </row>
    <row r="194" spans="1:6" ht="15.75">
      <c r="A194" s="78"/>
      <c r="B194" s="83"/>
      <c r="C194" s="9"/>
      <c r="D194" s="23"/>
      <c r="E194" s="23"/>
      <c r="F194" s="23"/>
    </row>
    <row r="195" spans="1:6" ht="15.75">
      <c r="A195" s="78"/>
      <c r="B195" s="83"/>
      <c r="C195" s="9"/>
      <c r="D195" s="23"/>
      <c r="E195" s="23"/>
      <c r="F195" s="23"/>
    </row>
    <row r="196" spans="1:6" ht="15.75">
      <c r="A196" s="78"/>
      <c r="B196" s="83"/>
      <c r="C196" s="9"/>
      <c r="D196" s="23"/>
      <c r="E196" s="23"/>
      <c r="F196" s="23"/>
    </row>
    <row r="197" spans="1:6" ht="15.75">
      <c r="A197" s="78"/>
      <c r="B197" s="83"/>
      <c r="C197" s="9"/>
      <c r="D197" s="23"/>
      <c r="E197" s="23"/>
      <c r="F197" s="23"/>
    </row>
    <row r="198" spans="1:6" ht="15.75">
      <c r="A198" s="78"/>
      <c r="B198" s="83"/>
      <c r="C198" s="9"/>
      <c r="D198" s="23"/>
      <c r="E198" s="23"/>
      <c r="F198" s="23"/>
    </row>
    <row r="199" spans="1:6" ht="15.75">
      <c r="A199" s="78"/>
      <c r="B199" s="83"/>
      <c r="C199" s="9"/>
      <c r="D199" s="23"/>
      <c r="E199" s="23"/>
      <c r="F199" s="23"/>
    </row>
    <row r="200" spans="1:6" ht="15.75">
      <c r="A200" s="78"/>
      <c r="B200" s="83"/>
      <c r="C200" s="9"/>
      <c r="D200" s="23"/>
      <c r="E200" s="23"/>
      <c r="F200" s="23"/>
    </row>
    <row r="201" spans="1:6" ht="15.75">
      <c r="A201" s="78"/>
      <c r="B201" s="83"/>
      <c r="C201" s="9"/>
      <c r="D201" s="23"/>
      <c r="E201" s="23"/>
      <c r="F201" s="23"/>
    </row>
    <row r="202" spans="1:6" ht="15.75">
      <c r="A202" s="78"/>
      <c r="B202" s="83"/>
      <c r="C202" s="9"/>
      <c r="D202" s="23"/>
      <c r="E202" s="23"/>
      <c r="F202" s="23"/>
    </row>
    <row r="203" spans="1:6" ht="15.75">
      <c r="A203" s="78"/>
      <c r="B203" s="83"/>
      <c r="C203" s="9"/>
      <c r="D203" s="23"/>
      <c r="E203" s="23"/>
      <c r="F203" s="23"/>
    </row>
    <row r="204" spans="1:6" ht="15.75">
      <c r="A204" s="78"/>
      <c r="B204" s="83"/>
      <c r="C204" s="9"/>
      <c r="D204" s="23"/>
      <c r="E204" s="23"/>
      <c r="F204" s="23"/>
    </row>
    <row r="205" spans="1:6" ht="15.75">
      <c r="A205" s="78"/>
      <c r="B205" s="83"/>
      <c r="C205" s="9"/>
      <c r="D205" s="23"/>
      <c r="E205" s="23"/>
      <c r="F205" s="23"/>
    </row>
    <row r="206" spans="1:6" ht="15.75">
      <c r="A206" s="78"/>
      <c r="B206" s="83"/>
      <c r="C206" s="9"/>
      <c r="D206" s="23"/>
      <c r="E206" s="23"/>
      <c r="F206" s="23"/>
    </row>
    <row r="207" spans="1:6" ht="15.75">
      <c r="A207" s="78"/>
      <c r="B207" s="83"/>
      <c r="C207" s="9"/>
      <c r="D207" s="23"/>
      <c r="E207" s="23"/>
      <c r="F207" s="23"/>
    </row>
    <row r="208" spans="1:6" ht="15.75">
      <c r="A208" s="78"/>
      <c r="B208" s="83"/>
      <c r="C208" s="9"/>
      <c r="D208" s="23"/>
      <c r="E208" s="23"/>
      <c r="F208" s="23"/>
    </row>
    <row r="209" spans="1:6" ht="15.75">
      <c r="A209" s="78"/>
      <c r="B209" s="83"/>
      <c r="C209" s="9"/>
      <c r="D209" s="23"/>
      <c r="E209" s="23"/>
      <c r="F209" s="23"/>
    </row>
    <row r="210" spans="1:6" ht="15.75">
      <c r="A210" s="78"/>
      <c r="B210" s="83"/>
      <c r="C210" s="9"/>
      <c r="D210" s="23"/>
      <c r="E210" s="23"/>
      <c r="F210" s="23"/>
    </row>
    <row r="211" spans="1:6" ht="15.75">
      <c r="A211" s="78"/>
      <c r="B211" s="83"/>
      <c r="C211" s="9"/>
      <c r="D211" s="23"/>
      <c r="E211" s="23"/>
      <c r="F211" s="23"/>
    </row>
    <row r="212" spans="1:6" ht="15.75">
      <c r="A212" s="78"/>
      <c r="B212" s="83"/>
      <c r="C212" s="9"/>
      <c r="D212" s="23"/>
      <c r="E212" s="23"/>
      <c r="F212" s="23"/>
    </row>
    <row r="213" spans="1:6" ht="15.75">
      <c r="A213" s="78"/>
      <c r="B213" s="83"/>
      <c r="C213" s="9"/>
      <c r="D213" s="23"/>
      <c r="E213" s="23"/>
      <c r="F213" s="23"/>
    </row>
    <row r="214" spans="1:6" ht="15.75">
      <c r="A214" s="78"/>
      <c r="B214" s="83"/>
      <c r="C214" s="9"/>
      <c r="D214" s="23"/>
      <c r="E214" s="23"/>
      <c r="F214" s="23"/>
    </row>
    <row r="215" spans="1:6" ht="15.75">
      <c r="A215" s="78"/>
      <c r="B215" s="83"/>
      <c r="C215" s="9"/>
      <c r="D215" s="23"/>
      <c r="E215" s="23"/>
      <c r="F215" s="23"/>
    </row>
    <row r="216" spans="1:6" ht="15.75">
      <c r="A216" s="78"/>
      <c r="B216" s="83"/>
      <c r="C216" s="9"/>
      <c r="D216" s="23"/>
      <c r="E216" s="23"/>
      <c r="F216" s="23"/>
    </row>
    <row r="217" spans="1:6" ht="15.75">
      <c r="A217" s="78"/>
      <c r="B217" s="83"/>
      <c r="C217" s="9"/>
      <c r="D217" s="23"/>
      <c r="E217" s="23"/>
      <c r="F217" s="23"/>
    </row>
    <row r="218" spans="1:6" ht="15.75">
      <c r="A218" s="78"/>
      <c r="B218" s="83"/>
      <c r="C218" s="9"/>
      <c r="D218" s="23"/>
      <c r="E218" s="23"/>
      <c r="F218" s="23"/>
    </row>
    <row r="219" spans="1:6" ht="15.75">
      <c r="A219" s="78"/>
      <c r="B219" s="83"/>
      <c r="C219" s="9"/>
      <c r="D219" s="23"/>
      <c r="E219" s="23"/>
      <c r="F219" s="23"/>
    </row>
    <row r="220" spans="1:6" ht="15.75">
      <c r="A220" s="78"/>
      <c r="B220" s="83"/>
      <c r="C220" s="9"/>
      <c r="D220" s="23"/>
      <c r="E220" s="23"/>
      <c r="F220" s="23"/>
    </row>
    <row r="221" spans="1:6" ht="15.75">
      <c r="A221" s="78"/>
      <c r="B221" s="83"/>
      <c r="C221" s="9"/>
      <c r="D221" s="23"/>
      <c r="E221" s="23"/>
      <c r="F221" s="23"/>
    </row>
    <row r="222" spans="1:6" ht="15.75">
      <c r="A222" s="78"/>
      <c r="B222" s="83"/>
      <c r="C222" s="9"/>
      <c r="D222" s="23"/>
      <c r="E222" s="23"/>
      <c r="F222" s="23"/>
    </row>
    <row r="223" spans="1:6" ht="15.75">
      <c r="A223" s="78"/>
      <c r="B223" s="83"/>
      <c r="C223" s="9"/>
      <c r="D223" s="23"/>
      <c r="E223" s="23"/>
      <c r="F223" s="23"/>
    </row>
    <row r="224" spans="1:6" ht="15.75">
      <c r="A224" s="78"/>
      <c r="B224" s="83"/>
      <c r="C224" s="9"/>
      <c r="D224" s="23"/>
      <c r="E224" s="23"/>
      <c r="F224" s="23"/>
    </row>
    <row r="225" spans="1:6" ht="15.75">
      <c r="A225" s="78"/>
      <c r="B225" s="83"/>
      <c r="C225" s="9"/>
      <c r="D225" s="23"/>
      <c r="E225" s="23"/>
      <c r="F225" s="23"/>
    </row>
    <row r="226" spans="1:6" ht="15.75">
      <c r="A226" s="78"/>
      <c r="B226" s="83"/>
      <c r="C226" s="9"/>
      <c r="D226" s="23"/>
      <c r="E226" s="23"/>
      <c r="F226" s="23"/>
    </row>
    <row r="227" spans="1:6" ht="15.75">
      <c r="A227" s="78"/>
      <c r="B227" s="83"/>
      <c r="C227" s="9"/>
      <c r="D227" s="23"/>
      <c r="E227" s="23"/>
      <c r="F227" s="23"/>
    </row>
    <row r="228" spans="1:6" ht="15.75">
      <c r="A228" s="78"/>
      <c r="B228" s="83"/>
      <c r="C228" s="9"/>
      <c r="D228" s="23"/>
      <c r="E228" s="23"/>
      <c r="F228" s="23"/>
    </row>
    <row r="229" spans="1:6" ht="15.75">
      <c r="A229" s="78"/>
      <c r="B229" s="83"/>
      <c r="C229" s="9"/>
      <c r="D229" s="23"/>
      <c r="E229" s="23"/>
      <c r="F229" s="23"/>
    </row>
    <row r="230" spans="1:6" ht="15.75">
      <c r="A230" s="78"/>
      <c r="B230" s="83"/>
      <c r="C230" s="9"/>
      <c r="D230" s="23"/>
      <c r="E230" s="23"/>
      <c r="F230" s="23"/>
    </row>
    <row r="231" spans="1:6" ht="15.75">
      <c r="A231" s="78"/>
      <c r="B231" s="83"/>
      <c r="C231" s="9"/>
      <c r="D231" s="23"/>
      <c r="E231" s="23"/>
      <c r="F231" s="23"/>
    </row>
    <row r="232" spans="1:6" ht="15.75">
      <c r="A232" s="78"/>
      <c r="B232" s="83"/>
      <c r="C232" s="9"/>
      <c r="D232" s="23"/>
      <c r="E232" s="23"/>
      <c r="F232" s="23"/>
    </row>
    <row r="233" spans="1:6" ht="15.75">
      <c r="A233" s="78"/>
      <c r="B233" s="83"/>
      <c r="C233" s="9"/>
      <c r="D233" s="23"/>
      <c r="E233" s="23"/>
      <c r="F233" s="23"/>
    </row>
    <row r="234" spans="1:6" ht="15.75">
      <c r="A234" s="78"/>
      <c r="B234" s="83"/>
      <c r="C234" s="9"/>
      <c r="D234" s="23"/>
      <c r="E234" s="23"/>
      <c r="F234" s="23"/>
    </row>
    <row r="235" spans="1:6" ht="15.75">
      <c r="A235" s="78"/>
      <c r="B235" s="83"/>
      <c r="C235" s="9"/>
      <c r="D235" s="23"/>
      <c r="E235" s="23"/>
      <c r="F235" s="23"/>
    </row>
    <row r="236" spans="1:6" ht="15.75">
      <c r="A236" s="78"/>
      <c r="B236" s="83"/>
      <c r="C236" s="9"/>
      <c r="D236" s="23"/>
      <c r="E236" s="23"/>
      <c r="F236" s="23"/>
    </row>
    <row r="237" spans="1:6" ht="15.75">
      <c r="A237" s="78"/>
      <c r="B237" s="83"/>
      <c r="C237" s="9"/>
      <c r="D237" s="23"/>
      <c r="E237" s="23"/>
      <c r="F237" s="23"/>
    </row>
    <row r="238" spans="1:6" ht="15.75">
      <c r="A238" s="78"/>
      <c r="B238" s="83"/>
      <c r="C238" s="9"/>
      <c r="D238" s="23"/>
      <c r="E238" s="23"/>
      <c r="F238" s="23"/>
    </row>
    <row r="239" spans="1:6" ht="15.75">
      <c r="A239" s="78"/>
      <c r="B239" s="83"/>
      <c r="C239" s="9"/>
      <c r="D239" s="23"/>
      <c r="E239" s="23"/>
      <c r="F239" s="23"/>
    </row>
    <row r="240" spans="1:6" ht="15.75">
      <c r="A240" s="78"/>
      <c r="B240" s="83"/>
      <c r="C240" s="9"/>
      <c r="D240" s="23"/>
      <c r="E240" s="23"/>
      <c r="F240" s="23"/>
    </row>
    <row r="241" spans="1:6" ht="15.75">
      <c r="A241" s="78"/>
      <c r="B241" s="83"/>
      <c r="C241" s="9"/>
      <c r="D241" s="23"/>
      <c r="E241" s="23"/>
      <c r="F241" s="23"/>
    </row>
    <row r="242" spans="1:6" ht="15.75">
      <c r="A242" s="78"/>
      <c r="B242" s="83"/>
      <c r="C242" s="9"/>
      <c r="D242" s="23"/>
      <c r="E242" s="23"/>
      <c r="F242" s="23"/>
    </row>
    <row r="243" spans="1:6" ht="15.75">
      <c r="A243" s="78"/>
      <c r="B243" s="83"/>
      <c r="C243" s="9"/>
      <c r="D243" s="23"/>
      <c r="E243" s="23"/>
      <c r="F243" s="23"/>
    </row>
    <row r="244" spans="1:6" ht="15.75">
      <c r="A244" s="78"/>
      <c r="B244" s="83"/>
      <c r="C244" s="9"/>
      <c r="D244" s="23"/>
      <c r="E244" s="23"/>
      <c r="F244" s="23"/>
    </row>
    <row r="245" spans="1:6" ht="15.75">
      <c r="A245" s="78"/>
      <c r="B245" s="83"/>
      <c r="C245" s="9"/>
      <c r="D245" s="23"/>
      <c r="E245" s="23"/>
      <c r="F245" s="23"/>
    </row>
    <row r="246" spans="1:6" ht="15.75">
      <c r="A246" s="78"/>
      <c r="B246" s="83"/>
      <c r="C246" s="9"/>
      <c r="D246" s="23"/>
      <c r="E246" s="23"/>
      <c r="F246" s="23"/>
    </row>
    <row r="247" spans="1:6" ht="15.75">
      <c r="A247" s="78"/>
      <c r="B247" s="83"/>
      <c r="C247" s="9"/>
      <c r="D247" s="23"/>
      <c r="E247" s="23"/>
      <c r="F247" s="23"/>
    </row>
    <row r="248" spans="1:6" ht="15.75">
      <c r="A248" s="78"/>
      <c r="B248" s="83"/>
      <c r="C248" s="9"/>
      <c r="D248" s="23"/>
      <c r="E248" s="23"/>
      <c r="F248" s="23"/>
    </row>
    <row r="249" spans="1:6" ht="15.75">
      <c r="A249" s="78"/>
      <c r="B249" s="83"/>
      <c r="C249" s="9"/>
      <c r="D249" s="23"/>
      <c r="E249" s="23"/>
      <c r="F249" s="23"/>
    </row>
    <row r="250" spans="1:6" ht="15.75">
      <c r="A250" s="78"/>
      <c r="B250" s="83"/>
      <c r="C250" s="9"/>
      <c r="D250" s="23"/>
      <c r="E250" s="23"/>
      <c r="F250" s="23"/>
    </row>
    <row r="251" spans="1:6" ht="15.75">
      <c r="A251" s="78"/>
      <c r="B251" s="83"/>
      <c r="C251" s="9"/>
      <c r="D251" s="23"/>
      <c r="E251" s="23"/>
      <c r="F251" s="23"/>
    </row>
    <row r="252" spans="1:6" ht="15.75">
      <c r="A252" s="78"/>
      <c r="B252" s="83"/>
      <c r="C252" s="9"/>
      <c r="D252" s="23"/>
      <c r="E252" s="23"/>
      <c r="F252" s="23"/>
    </row>
    <row r="253" spans="1:6" ht="15.75">
      <c r="A253" s="78"/>
      <c r="B253" s="83"/>
      <c r="C253" s="9"/>
      <c r="D253" s="23"/>
      <c r="E253" s="23"/>
      <c r="F253" s="23"/>
    </row>
    <row r="254" spans="1:6" ht="15.75">
      <c r="A254" s="78"/>
      <c r="B254" s="83"/>
      <c r="C254" s="9"/>
      <c r="D254" s="23"/>
      <c r="E254" s="23"/>
      <c r="F254" s="23"/>
    </row>
    <row r="255" spans="1:6" ht="15.75">
      <c r="A255" s="78"/>
      <c r="B255" s="83"/>
      <c r="C255" s="9"/>
      <c r="D255" s="23"/>
      <c r="E255" s="23"/>
      <c r="F255" s="23"/>
    </row>
    <row r="256" spans="1:6" ht="15.75">
      <c r="A256" s="78"/>
      <c r="B256" s="83"/>
      <c r="C256" s="9"/>
      <c r="D256" s="23"/>
      <c r="E256" s="23"/>
      <c r="F256" s="23"/>
    </row>
    <row r="257" spans="1:6" ht="15.75">
      <c r="A257" s="78"/>
      <c r="B257" s="83"/>
      <c r="C257" s="9"/>
      <c r="D257" s="23"/>
      <c r="E257" s="23"/>
      <c r="F257" s="23"/>
    </row>
    <row r="258" spans="1:6" ht="15.75">
      <c r="A258" s="78"/>
      <c r="B258" s="83"/>
      <c r="C258" s="9"/>
      <c r="D258" s="23"/>
      <c r="E258" s="23"/>
      <c r="F258" s="23"/>
    </row>
    <row r="259" spans="1:6" ht="15.75">
      <c r="A259" s="78"/>
      <c r="B259" s="83"/>
      <c r="C259" s="9"/>
      <c r="D259" s="23"/>
      <c r="E259" s="23"/>
      <c r="F259" s="23"/>
    </row>
    <row r="260" spans="1:6" ht="15.75">
      <c r="A260" s="78"/>
      <c r="B260" s="83"/>
      <c r="C260" s="9"/>
      <c r="D260" s="23"/>
      <c r="E260" s="23"/>
      <c r="F260" s="23"/>
    </row>
    <row r="261" spans="1:6" ht="15.75">
      <c r="A261" s="78"/>
      <c r="B261" s="83"/>
      <c r="C261" s="9"/>
      <c r="D261" s="23"/>
      <c r="E261" s="23"/>
      <c r="F261" s="23"/>
    </row>
    <row r="262" spans="1:6" ht="15.75">
      <c r="A262" s="78"/>
      <c r="B262" s="83"/>
      <c r="C262" s="9"/>
      <c r="D262" s="23"/>
      <c r="E262" s="23"/>
      <c r="F262" s="23"/>
    </row>
    <row r="263" spans="1:6" ht="15.75">
      <c r="A263" s="78"/>
      <c r="B263" s="83"/>
      <c r="C263" s="9"/>
      <c r="D263" s="23"/>
      <c r="E263" s="23"/>
      <c r="F263" s="23"/>
    </row>
    <row r="264" spans="1:6" ht="15.75">
      <c r="A264" s="78"/>
      <c r="B264" s="5"/>
      <c r="C264" s="9"/>
      <c r="D264" s="23"/>
      <c r="E264" s="23"/>
      <c r="F264" s="23"/>
    </row>
    <row r="265" spans="2:6" ht="12.75">
      <c r="B265" s="5"/>
      <c r="C265" s="9"/>
      <c r="D265" s="23"/>
      <c r="E265" s="23"/>
      <c r="F265" s="23"/>
    </row>
    <row r="266" spans="2:6" ht="12.75">
      <c r="B266" s="5"/>
      <c r="C266" s="9"/>
      <c r="D266" s="23"/>
      <c r="E266" s="23"/>
      <c r="F266" s="23"/>
    </row>
    <row r="267" spans="2:6" ht="12.75">
      <c r="B267" s="5"/>
      <c r="C267" s="9"/>
      <c r="D267" s="23"/>
      <c r="E267" s="23"/>
      <c r="F267" s="23"/>
    </row>
    <row r="268" spans="2:6" ht="12.75">
      <c r="B268" s="5"/>
      <c r="C268" s="9"/>
      <c r="D268" s="23"/>
      <c r="E268" s="23"/>
      <c r="F268" s="23"/>
    </row>
    <row r="269" spans="2:6" ht="12.75">
      <c r="B269" s="5"/>
      <c r="C269" s="9"/>
      <c r="D269" s="23"/>
      <c r="E269" s="23"/>
      <c r="F269" s="23"/>
    </row>
    <row r="270" spans="2:6" ht="12.75">
      <c r="B270" s="5"/>
      <c r="C270" s="9"/>
      <c r="D270" s="23"/>
      <c r="E270" s="23"/>
      <c r="F270" s="23"/>
    </row>
    <row r="271" spans="2:6" ht="12.75">
      <c r="B271" s="5"/>
      <c r="C271" s="9"/>
      <c r="D271" s="23"/>
      <c r="E271" s="23"/>
      <c r="F271" s="23"/>
    </row>
    <row r="272" spans="2:6" ht="12.75">
      <c r="B272" s="5"/>
      <c r="C272" s="9"/>
      <c r="D272" s="23"/>
      <c r="E272" s="23"/>
      <c r="F272" s="23"/>
    </row>
    <row r="273" spans="2:6" ht="12.75">
      <c r="B273" s="5"/>
      <c r="C273" s="9"/>
      <c r="D273" s="23"/>
      <c r="E273" s="23"/>
      <c r="F273" s="23"/>
    </row>
    <row r="274" spans="2:6" ht="12.75">
      <c r="B274" s="5"/>
      <c r="C274" s="9"/>
      <c r="D274" s="23"/>
      <c r="E274" s="23"/>
      <c r="F274" s="23"/>
    </row>
    <row r="275" spans="2:6" ht="12.75">
      <c r="B275" s="5"/>
      <c r="C275" s="9"/>
      <c r="D275" s="23"/>
      <c r="E275" s="23"/>
      <c r="F275" s="23"/>
    </row>
    <row r="276" spans="2:6" ht="12.75">
      <c r="B276" s="5"/>
      <c r="C276" s="9"/>
      <c r="D276" s="23"/>
      <c r="E276" s="23"/>
      <c r="F276" s="23"/>
    </row>
    <row r="277" spans="2:6" ht="12.75">
      <c r="B277" s="5"/>
      <c r="C277" s="9"/>
      <c r="D277" s="23"/>
      <c r="E277" s="23"/>
      <c r="F277" s="23"/>
    </row>
    <row r="278" spans="2:6" ht="12.75">
      <c r="B278" s="5"/>
      <c r="C278" s="9"/>
      <c r="D278" s="23"/>
      <c r="E278" s="23"/>
      <c r="F278" s="23"/>
    </row>
    <row r="279" spans="2:6" ht="12.75">
      <c r="B279" s="5"/>
      <c r="C279" s="9"/>
      <c r="D279" s="23"/>
      <c r="E279" s="23"/>
      <c r="F279" s="23"/>
    </row>
    <row r="280" spans="2:6" ht="12.75">
      <c r="B280" s="5"/>
      <c r="C280" s="9"/>
      <c r="D280" s="23"/>
      <c r="E280" s="23"/>
      <c r="F280" s="23"/>
    </row>
    <row r="281" spans="2:6" ht="12.75">
      <c r="B281" s="5"/>
      <c r="C281" s="9"/>
      <c r="D281" s="23"/>
      <c r="E281" s="23"/>
      <c r="F281" s="23"/>
    </row>
    <row r="282" spans="2:6" ht="12.75">
      <c r="B282" s="5"/>
      <c r="C282" s="9"/>
      <c r="D282" s="23"/>
      <c r="E282" s="23"/>
      <c r="F282" s="23"/>
    </row>
    <row r="283" spans="2:6" ht="12.75">
      <c r="B283" s="5"/>
      <c r="C283" s="9"/>
      <c r="D283" s="23"/>
      <c r="E283" s="23"/>
      <c r="F283" s="23"/>
    </row>
    <row r="284" spans="2:6" ht="12.75">
      <c r="B284" s="5"/>
      <c r="C284" s="9"/>
      <c r="D284" s="23"/>
      <c r="E284" s="23"/>
      <c r="F284" s="23"/>
    </row>
    <row r="285" spans="2:6" ht="12.75">
      <c r="B285" s="5"/>
      <c r="C285" s="9"/>
      <c r="D285" s="23"/>
      <c r="E285" s="23"/>
      <c r="F285" s="23"/>
    </row>
    <row r="286" spans="2:6" ht="12.75">
      <c r="B286" s="5"/>
      <c r="C286" s="9"/>
      <c r="D286" s="23"/>
      <c r="E286" s="23"/>
      <c r="F286" s="23"/>
    </row>
    <row r="287" spans="2:6" ht="12.75">
      <c r="B287" s="5"/>
      <c r="C287" s="9"/>
      <c r="D287" s="23"/>
      <c r="E287" s="23"/>
      <c r="F287" s="23"/>
    </row>
    <row r="288" spans="2:6" ht="12.75">
      <c r="B288" s="5"/>
      <c r="C288" s="9"/>
      <c r="D288" s="23"/>
      <c r="E288" s="23"/>
      <c r="F288" s="23"/>
    </row>
    <row r="289" spans="2:6" ht="12.75">
      <c r="B289" s="5"/>
      <c r="C289" s="9"/>
      <c r="D289" s="23"/>
      <c r="E289" s="23"/>
      <c r="F289" s="23"/>
    </row>
    <row r="290" spans="2:6" ht="12.75">
      <c r="B290" s="5"/>
      <c r="C290" s="9"/>
      <c r="D290" s="23"/>
      <c r="E290" s="23"/>
      <c r="F290" s="23"/>
    </row>
    <row r="291" spans="2:6" ht="12.75">
      <c r="B291" s="5"/>
      <c r="C291" s="9"/>
      <c r="D291" s="23"/>
      <c r="E291" s="23"/>
      <c r="F291" s="23"/>
    </row>
    <row r="292" spans="2:6" ht="12.75">
      <c r="B292" s="5"/>
      <c r="C292" s="9"/>
      <c r="D292" s="23"/>
      <c r="E292" s="23"/>
      <c r="F292" s="23"/>
    </row>
    <row r="293" spans="2:6" ht="12.75">
      <c r="B293" s="5"/>
      <c r="C293" s="9"/>
      <c r="D293" s="23"/>
      <c r="E293" s="23"/>
      <c r="F293" s="23"/>
    </row>
    <row r="294" spans="2:6" ht="12.75">
      <c r="B294" s="5"/>
      <c r="C294" s="9"/>
      <c r="D294" s="23"/>
      <c r="E294" s="23"/>
      <c r="F294" s="23"/>
    </row>
    <row r="295" spans="2:6" ht="12.75">
      <c r="B295" s="5"/>
      <c r="C295" s="9"/>
      <c r="D295" s="23"/>
      <c r="E295" s="23"/>
      <c r="F295" s="23"/>
    </row>
    <row r="296" spans="2:6" ht="12.75">
      <c r="B296" s="5"/>
      <c r="C296" s="9"/>
      <c r="D296" s="23"/>
      <c r="E296" s="23"/>
      <c r="F296" s="23"/>
    </row>
    <row r="297" spans="2:6" ht="12.75">
      <c r="B297" s="5"/>
      <c r="C297" s="9"/>
      <c r="D297" s="23"/>
      <c r="E297" s="23"/>
      <c r="F297" s="23"/>
    </row>
    <row r="298" spans="2:6" ht="12.75">
      <c r="B298" s="5"/>
      <c r="C298" s="9"/>
      <c r="D298" s="23"/>
      <c r="E298" s="23"/>
      <c r="F298" s="23"/>
    </row>
    <row r="299" spans="2:6" ht="12.75">
      <c r="B299" s="5"/>
      <c r="C299" s="9"/>
      <c r="D299" s="23"/>
      <c r="E299" s="23"/>
      <c r="F299" s="23"/>
    </row>
    <row r="300" spans="2:6" ht="12.75">
      <c r="B300" s="5"/>
      <c r="C300" s="9"/>
      <c r="D300" s="23"/>
      <c r="E300" s="23"/>
      <c r="F300" s="23"/>
    </row>
    <row r="301" spans="2:6" ht="12.75">
      <c r="B301" s="5"/>
      <c r="C301" s="9"/>
      <c r="D301" s="23"/>
      <c r="E301" s="23"/>
      <c r="F301" s="23"/>
    </row>
    <row r="302" spans="2:6" ht="12.75">
      <c r="B302" s="5"/>
      <c r="C302" s="9"/>
      <c r="D302" s="23"/>
      <c r="E302" s="23"/>
      <c r="F302" s="23"/>
    </row>
    <row r="303" spans="2:6" ht="12.75">
      <c r="B303" s="5"/>
      <c r="C303" s="9"/>
      <c r="D303" s="23"/>
      <c r="E303" s="23"/>
      <c r="F303" s="23"/>
    </row>
    <row r="304" spans="2:6" ht="12.75">
      <c r="B304" s="5"/>
      <c r="C304" s="9"/>
      <c r="D304" s="23"/>
      <c r="E304" s="23"/>
      <c r="F304" s="23"/>
    </row>
    <row r="305" spans="2:6" ht="12.75">
      <c r="B305" s="5"/>
      <c r="C305" s="9"/>
      <c r="D305" s="23"/>
      <c r="E305" s="23"/>
      <c r="F305" s="23"/>
    </row>
    <row r="306" spans="2:6" ht="12.75">
      <c r="B306" s="5"/>
      <c r="C306" s="9"/>
      <c r="D306" s="23"/>
      <c r="E306" s="23"/>
      <c r="F306" s="23"/>
    </row>
    <row r="307" spans="2:6" ht="12.75">
      <c r="B307" s="5"/>
      <c r="C307" s="9"/>
      <c r="D307" s="23"/>
      <c r="E307" s="23"/>
      <c r="F307" s="23"/>
    </row>
    <row r="308" spans="2:6" ht="12.75">
      <c r="B308" s="5"/>
      <c r="C308" s="9"/>
      <c r="D308" s="23"/>
      <c r="E308" s="23"/>
      <c r="F308" s="23"/>
    </row>
    <row r="309" spans="2:6" ht="12.75">
      <c r="B309" s="5"/>
      <c r="C309" s="9"/>
      <c r="D309" s="23"/>
      <c r="E309" s="23"/>
      <c r="F309" s="23"/>
    </row>
    <row r="310" spans="2:6" ht="12.75">
      <c r="B310" s="5"/>
      <c r="C310" s="9"/>
      <c r="D310" s="23"/>
      <c r="E310" s="23"/>
      <c r="F310" s="23"/>
    </row>
    <row r="311" spans="2:6" ht="12.75">
      <c r="B311" s="5"/>
      <c r="C311" s="9"/>
      <c r="D311" s="23"/>
      <c r="E311" s="23"/>
      <c r="F311" s="23"/>
    </row>
    <row r="312" spans="2:6" ht="12.75">
      <c r="B312" s="5"/>
      <c r="C312" s="9"/>
      <c r="D312" s="23"/>
      <c r="E312" s="23"/>
      <c r="F312" s="23"/>
    </row>
    <row r="313" spans="2:6" ht="12.75">
      <c r="B313" s="5"/>
      <c r="C313" s="9"/>
      <c r="D313" s="23"/>
      <c r="E313" s="23"/>
      <c r="F313" s="23"/>
    </row>
    <row r="314" spans="2:6" ht="12.75">
      <c r="B314" s="5"/>
      <c r="C314" s="9"/>
      <c r="D314" s="23"/>
      <c r="E314" s="23"/>
      <c r="F314" s="23"/>
    </row>
    <row r="315" spans="2:6" ht="12.75">
      <c r="B315" s="5"/>
      <c r="C315" s="9"/>
      <c r="D315" s="23"/>
      <c r="E315" s="23"/>
      <c r="F315" s="23"/>
    </row>
    <row r="316" spans="2:6" ht="12.75">
      <c r="B316" s="5"/>
      <c r="C316" s="9"/>
      <c r="D316" s="23"/>
      <c r="E316" s="23"/>
      <c r="F316" s="23"/>
    </row>
    <row r="317" spans="2:6" ht="12.75">
      <c r="B317" s="5"/>
      <c r="C317" s="9"/>
      <c r="D317" s="23"/>
      <c r="E317" s="23"/>
      <c r="F317" s="23"/>
    </row>
    <row r="318" spans="2:6" ht="12.75">
      <c r="B318" s="5"/>
      <c r="C318" s="9"/>
      <c r="D318" s="23"/>
      <c r="E318" s="23"/>
      <c r="F318" s="23"/>
    </row>
    <row r="319" spans="2:6" ht="12.75">
      <c r="B319" s="5"/>
      <c r="C319" s="9"/>
      <c r="D319" s="23"/>
      <c r="E319" s="23"/>
      <c r="F319" s="23"/>
    </row>
    <row r="320" spans="2:6" ht="12.75">
      <c r="B320" s="5"/>
      <c r="C320" s="9"/>
      <c r="D320" s="23"/>
      <c r="E320" s="23"/>
      <c r="F320" s="23"/>
    </row>
    <row r="321" spans="2:6" ht="12.75">
      <c r="B321" s="5"/>
      <c r="C321" s="9"/>
      <c r="D321" s="23"/>
      <c r="E321" s="23"/>
      <c r="F321" s="23"/>
    </row>
    <row r="322" spans="2:6" ht="12.75">
      <c r="B322" s="5"/>
      <c r="C322" s="9"/>
      <c r="D322" s="23"/>
      <c r="E322" s="23"/>
      <c r="F322" s="23"/>
    </row>
    <row r="323" spans="2:6" ht="12.75">
      <c r="B323" s="5"/>
      <c r="C323" s="9"/>
      <c r="D323" s="23"/>
      <c r="E323" s="23"/>
      <c r="F323" s="23"/>
    </row>
    <row r="324" spans="2:6" ht="12.75">
      <c r="B324" s="5"/>
      <c r="C324" s="9"/>
      <c r="D324" s="23"/>
      <c r="E324" s="23"/>
      <c r="F324" s="23"/>
    </row>
    <row r="325" spans="2:6" ht="12.75">
      <c r="B325" s="5"/>
      <c r="C325" s="9"/>
      <c r="D325" s="23"/>
      <c r="E325" s="23"/>
      <c r="F325" s="23"/>
    </row>
    <row r="326" spans="2:6" ht="12.75">
      <c r="B326" s="5"/>
      <c r="C326" s="9"/>
      <c r="D326" s="23"/>
      <c r="E326" s="23"/>
      <c r="F326" s="23"/>
    </row>
    <row r="327" spans="2:6" ht="12.75">
      <c r="B327" s="5"/>
      <c r="C327" s="9"/>
      <c r="D327" s="23"/>
      <c r="E327" s="23"/>
      <c r="F327" s="23"/>
    </row>
    <row r="328" spans="2:6" ht="12.75">
      <c r="B328" s="5"/>
      <c r="C328" s="9"/>
      <c r="D328" s="23"/>
      <c r="E328" s="23"/>
      <c r="F328" s="23"/>
    </row>
    <row r="329" spans="2:6" ht="12.75">
      <c r="B329" s="5"/>
      <c r="C329" s="9"/>
      <c r="D329" s="23"/>
      <c r="E329" s="23"/>
      <c r="F329" s="23"/>
    </row>
    <row r="330" spans="2:6" ht="12.75">
      <c r="B330" s="5"/>
      <c r="C330" s="9"/>
      <c r="D330" s="23"/>
      <c r="E330" s="23"/>
      <c r="F330" s="23"/>
    </row>
    <row r="331" spans="2:6" ht="12.75">
      <c r="B331" s="5"/>
      <c r="C331" s="9"/>
      <c r="D331" s="23"/>
      <c r="E331" s="23"/>
      <c r="F331" s="23"/>
    </row>
    <row r="332" spans="2:6" ht="12.75">
      <c r="B332" s="5"/>
      <c r="C332" s="9"/>
      <c r="D332" s="23"/>
      <c r="E332" s="23"/>
      <c r="F332" s="23"/>
    </row>
    <row r="333" spans="2:6" ht="12.75">
      <c r="B333" s="5"/>
      <c r="C333" s="9"/>
      <c r="D333" s="23"/>
      <c r="E333" s="23"/>
      <c r="F333" s="23"/>
    </row>
    <row r="334" spans="2:3" ht="12.75">
      <c r="B334" s="5"/>
      <c r="C334" s="9"/>
    </row>
    <row r="335" spans="2:3" ht="12.75">
      <c r="B335" s="5"/>
      <c r="C335" s="9"/>
    </row>
    <row r="336" spans="2:3" ht="12.75">
      <c r="B336" s="5"/>
      <c r="C336" s="9"/>
    </row>
    <row r="337" spans="2:3" ht="12.75">
      <c r="B337" s="5"/>
      <c r="C337" s="9"/>
    </row>
    <row r="338" spans="2:3" ht="12.75">
      <c r="B338" s="5"/>
      <c r="C338" s="9"/>
    </row>
    <row r="339" spans="2:3" ht="12.75">
      <c r="B339" s="5"/>
      <c r="C339" s="9"/>
    </row>
    <row r="340" spans="2:3" ht="12.75">
      <c r="B340" s="5"/>
      <c r="C340" s="9"/>
    </row>
    <row r="341" spans="2:3" ht="12.75">
      <c r="B341" s="5"/>
      <c r="C341" s="9"/>
    </row>
    <row r="342" spans="2:3" ht="12.75">
      <c r="B342" s="5"/>
      <c r="C342" s="9"/>
    </row>
    <row r="343" spans="2:3" ht="12.75">
      <c r="B343" s="5"/>
      <c r="C343" s="9"/>
    </row>
    <row r="344" spans="2:3" ht="12.75">
      <c r="B344" s="5"/>
      <c r="C344" s="9"/>
    </row>
    <row r="345" spans="2:3" ht="12.75">
      <c r="B345" s="5"/>
      <c r="C345" s="9"/>
    </row>
    <row r="346" spans="2:3" ht="12.75">
      <c r="B346" s="5"/>
      <c r="C346" s="9"/>
    </row>
    <row r="347" spans="2:3" ht="12.75">
      <c r="B347" s="5"/>
      <c r="C347" s="9"/>
    </row>
    <row r="348" spans="2:3" ht="12.75">
      <c r="B348" s="5"/>
      <c r="C348" s="9"/>
    </row>
    <row r="349" spans="2:3" ht="12.75">
      <c r="B349" s="5"/>
      <c r="C349" s="9"/>
    </row>
    <row r="350" spans="2:3" ht="12.75">
      <c r="B350" s="5"/>
      <c r="C350" s="9"/>
    </row>
    <row r="351" spans="2:3" ht="12.75">
      <c r="B351" s="5"/>
      <c r="C351" s="9"/>
    </row>
    <row r="352" spans="2:3" ht="12.75">
      <c r="B352" s="5"/>
      <c r="C352" s="9"/>
    </row>
    <row r="353" spans="2:3" ht="12.75">
      <c r="B353" s="5"/>
      <c r="C353" s="9"/>
    </row>
    <row r="354" spans="2:3" ht="12.75">
      <c r="B354" s="5"/>
      <c r="C354" s="9"/>
    </row>
    <row r="355" spans="2:3" ht="12.75">
      <c r="B355" s="5"/>
      <c r="C355" s="9"/>
    </row>
    <row r="356" spans="2:3" ht="12.75">
      <c r="B356" s="5"/>
      <c r="C356" s="9"/>
    </row>
    <row r="357" spans="2:3" ht="12.75">
      <c r="B357" s="5"/>
      <c r="C357" s="9"/>
    </row>
    <row r="358" spans="2:3" ht="12.75">
      <c r="B358" s="5"/>
      <c r="C358" s="9"/>
    </row>
    <row r="359" spans="2:3" ht="12.75">
      <c r="B359" s="5"/>
      <c r="C359" s="9"/>
    </row>
    <row r="360" spans="2:3" ht="12.75">
      <c r="B360" s="5"/>
      <c r="C360" s="9"/>
    </row>
    <row r="361" spans="2:3" ht="12.75">
      <c r="B361" s="5"/>
      <c r="C361" s="9"/>
    </row>
    <row r="362" spans="2:3" ht="12.75">
      <c r="B362" s="5"/>
      <c r="C362" s="9"/>
    </row>
    <row r="363" spans="2:3" ht="12.75">
      <c r="B363" s="5"/>
      <c r="C363" s="9"/>
    </row>
    <row r="364" spans="2:3" ht="12.75">
      <c r="B364" s="5"/>
      <c r="C364" s="9"/>
    </row>
    <row r="365" spans="2:3" ht="12.75">
      <c r="B365" s="5"/>
      <c r="C365" s="9"/>
    </row>
    <row r="366" spans="2:3" ht="12.75">
      <c r="B366" s="5"/>
      <c r="C366" s="9"/>
    </row>
    <row r="367" spans="2:3" ht="12.75">
      <c r="B367" s="5"/>
      <c r="C367" s="9"/>
    </row>
    <row r="368" spans="2:3" ht="12.75">
      <c r="B368" s="5"/>
      <c r="C368" s="9"/>
    </row>
    <row r="369" spans="2:3" ht="12.75">
      <c r="B369" s="5"/>
      <c r="C369" s="9"/>
    </row>
    <row r="370" spans="2:3" ht="12.75">
      <c r="B370" s="5"/>
      <c r="C370" s="9"/>
    </row>
    <row r="371" spans="2:3" ht="12.75">
      <c r="B371" s="5"/>
      <c r="C371" s="9"/>
    </row>
    <row r="372" spans="2:3" ht="12.75">
      <c r="B372" s="5"/>
      <c r="C372" s="9"/>
    </row>
    <row r="373" spans="2:3" ht="12.75">
      <c r="B373" s="5"/>
      <c r="C373" s="9"/>
    </row>
    <row r="374" spans="2:3" ht="12.75">
      <c r="B374" s="5"/>
      <c r="C374" s="9"/>
    </row>
    <row r="375" spans="2:3" ht="12.75">
      <c r="B375" s="5"/>
      <c r="C375" s="9"/>
    </row>
    <row r="376" spans="2:3" ht="12.75">
      <c r="B376" s="5"/>
      <c r="C376" s="9"/>
    </row>
    <row r="377" spans="2:3" ht="12.75">
      <c r="B377" s="5"/>
      <c r="C377" s="9"/>
    </row>
    <row r="378" spans="2:3" ht="12.75">
      <c r="B378" s="5"/>
      <c r="C378" s="9"/>
    </row>
    <row r="379" spans="2:3" ht="12.75">
      <c r="B379" s="5"/>
      <c r="C379" s="9"/>
    </row>
    <row r="380" spans="2:3" ht="12.75">
      <c r="B380" s="5"/>
      <c r="C380" s="9"/>
    </row>
    <row r="381" spans="2:3" ht="12.75">
      <c r="B381" s="5"/>
      <c r="C381" s="9"/>
    </row>
    <row r="382" spans="2:3" ht="12.75">
      <c r="B382" s="5"/>
      <c r="C382" s="9"/>
    </row>
    <row r="383" spans="2:3" ht="12.75">
      <c r="B383" s="5"/>
      <c r="C383" s="9"/>
    </row>
    <row r="384" spans="2:3" ht="12.75">
      <c r="B384" s="5"/>
      <c r="C384" s="9"/>
    </row>
    <row r="385" spans="2:3" ht="12.75">
      <c r="B385" s="5"/>
      <c r="C385" s="9"/>
    </row>
    <row r="386" spans="2:3" ht="12.75">
      <c r="B386" s="5"/>
      <c r="C386" s="9"/>
    </row>
    <row r="387" spans="2:3" ht="12.75">
      <c r="B387" s="5"/>
      <c r="C387" s="9"/>
    </row>
    <row r="388" spans="2:3" ht="12.75">
      <c r="B388" s="5"/>
      <c r="C388" s="9"/>
    </row>
    <row r="389" spans="2:3" ht="12.75">
      <c r="B389" s="5"/>
      <c r="C389" s="9"/>
    </row>
    <row r="390" spans="2:3" ht="12.75">
      <c r="B390" s="5"/>
      <c r="C390" s="9"/>
    </row>
    <row r="391" spans="2:3" ht="12.75">
      <c r="B391" s="5"/>
      <c r="C391" s="9"/>
    </row>
    <row r="392" spans="2:3" ht="12.75">
      <c r="B392" s="5"/>
      <c r="C392" s="9"/>
    </row>
    <row r="393" spans="2:3" ht="12.75">
      <c r="B393" s="5"/>
      <c r="C393" s="9"/>
    </row>
    <row r="394" spans="2:3" ht="12.75">
      <c r="B394" s="5"/>
      <c r="C394" s="9"/>
    </row>
    <row r="395" spans="2:3" ht="12.75">
      <c r="B395" s="5"/>
      <c r="C395" s="9"/>
    </row>
    <row r="396" spans="2:3" ht="12.75">
      <c r="B396" s="5"/>
      <c r="C396" s="9"/>
    </row>
    <row r="397" spans="2:3" ht="12.75">
      <c r="B397" s="5"/>
      <c r="C397" s="9"/>
    </row>
    <row r="398" spans="2:3" ht="12.75">
      <c r="B398" s="5"/>
      <c r="C398" s="9"/>
    </row>
    <row r="399" spans="2:3" ht="12.75">
      <c r="B399" s="5"/>
      <c r="C399" s="9"/>
    </row>
    <row r="400" spans="2:3" ht="12.75">
      <c r="B400" s="5"/>
      <c r="C400" s="9"/>
    </row>
    <row r="401" spans="2:3" ht="12.75">
      <c r="B401" s="5"/>
      <c r="C401" s="9"/>
    </row>
    <row r="402" spans="2:3" ht="12.75">
      <c r="B402" s="5"/>
      <c r="C402" s="9"/>
    </row>
    <row r="403" spans="2:3" ht="12.75">
      <c r="B403" s="5"/>
      <c r="C403" s="9"/>
    </row>
    <row r="404" spans="2:3" ht="12.75">
      <c r="B404" s="5"/>
      <c r="C404" s="9"/>
    </row>
    <row r="405" spans="2:3" ht="12.75">
      <c r="B405" s="5"/>
      <c r="C405" s="9"/>
    </row>
    <row r="406" spans="2:3" ht="12.75">
      <c r="B406" s="5"/>
      <c r="C406" s="9"/>
    </row>
    <row r="407" spans="2:3" ht="12.75">
      <c r="B407" s="5"/>
      <c r="C407" s="9"/>
    </row>
    <row r="408" spans="2:3" ht="12.75">
      <c r="B408" s="5"/>
      <c r="C408" s="9"/>
    </row>
    <row r="409" spans="2:3" ht="12.75">
      <c r="B409" s="5"/>
      <c r="C409" s="9"/>
    </row>
    <row r="410" spans="2:3" ht="12.75">
      <c r="B410" s="5"/>
      <c r="C410" s="9"/>
    </row>
    <row r="411" spans="2:3" ht="12.75">
      <c r="B411" s="5"/>
      <c r="C411" s="9"/>
    </row>
    <row r="412" spans="2:3" ht="12.75">
      <c r="B412" s="5"/>
      <c r="C412" s="9"/>
    </row>
    <row r="413" spans="2:3" ht="12.75">
      <c r="B413" s="5"/>
      <c r="C413" s="9"/>
    </row>
    <row r="414" spans="2:3" ht="12.75">
      <c r="B414" s="5"/>
      <c r="C414" s="9"/>
    </row>
    <row r="415" spans="2:3" ht="12.75">
      <c r="B415" s="5"/>
      <c r="C415" s="9"/>
    </row>
    <row r="416" spans="2:3" ht="12.75">
      <c r="B416" s="5"/>
      <c r="C416" s="9"/>
    </row>
    <row r="417" spans="2:3" ht="12.75">
      <c r="B417" s="5"/>
      <c r="C417" s="9"/>
    </row>
    <row r="418" spans="2:3" ht="12.75">
      <c r="B418" s="5"/>
      <c r="C418" s="9"/>
    </row>
    <row r="419" spans="2:3" ht="12.75">
      <c r="B419" s="5"/>
      <c r="C419" s="9"/>
    </row>
    <row r="420" spans="2:3" ht="12.75">
      <c r="B420" s="5"/>
      <c r="C420" s="9"/>
    </row>
    <row r="421" spans="2:3" ht="12.75">
      <c r="B421" s="5"/>
      <c r="C421" s="9"/>
    </row>
    <row r="422" spans="2:3" ht="12.75">
      <c r="B422" s="5"/>
      <c r="C422" s="9"/>
    </row>
    <row r="423" spans="2:3" ht="12.75">
      <c r="B423" s="5"/>
      <c r="C423" s="9"/>
    </row>
    <row r="424" spans="2:3" ht="12.75">
      <c r="B424" s="5"/>
      <c r="C424" s="9"/>
    </row>
    <row r="425" spans="2:3" ht="12.75">
      <c r="B425" s="5"/>
      <c r="C425" s="9"/>
    </row>
    <row r="426" spans="2:3" ht="12.75">
      <c r="B426" s="5"/>
      <c r="C426" s="9"/>
    </row>
    <row r="427" spans="2:3" ht="12.75">
      <c r="B427" s="5"/>
      <c r="C427" s="9"/>
    </row>
    <row r="428" spans="2:3" ht="12.75">
      <c r="B428" s="5"/>
      <c r="C428" s="9"/>
    </row>
    <row r="429" spans="2:3" ht="12.75">
      <c r="B429" s="5"/>
      <c r="C429" s="9"/>
    </row>
    <row r="430" spans="2:3" ht="12.75">
      <c r="B430" s="5"/>
      <c r="C430" s="9"/>
    </row>
    <row r="431" spans="2:3" ht="12.75">
      <c r="B431" s="5"/>
      <c r="C431" s="9"/>
    </row>
    <row r="432" spans="2:3" ht="12.75">
      <c r="B432" s="5"/>
      <c r="C432" s="9"/>
    </row>
    <row r="433" spans="2:3" ht="12.75">
      <c r="B433" s="5"/>
      <c r="C433" s="9"/>
    </row>
    <row r="434" spans="2:3" ht="12.75">
      <c r="B434" s="5"/>
      <c r="C434" s="9"/>
    </row>
    <row r="435" spans="2:3" ht="12.75">
      <c r="B435" s="5"/>
      <c r="C435" s="9"/>
    </row>
    <row r="436" spans="2:3" ht="12.75">
      <c r="B436" s="5"/>
      <c r="C436" s="9"/>
    </row>
    <row r="437" spans="2:3" ht="12.75">
      <c r="B437" s="5"/>
      <c r="C437" s="9"/>
    </row>
    <row r="438" spans="2:3" ht="12.75">
      <c r="B438" s="5"/>
      <c r="C438" s="9"/>
    </row>
    <row r="439" spans="2:3" ht="12.75">
      <c r="B439" s="5"/>
      <c r="C439" s="9"/>
    </row>
    <row r="440" spans="2:3" ht="12.75">
      <c r="B440" s="5"/>
      <c r="C440" s="9"/>
    </row>
    <row r="441" spans="2:3" ht="12.75">
      <c r="B441" s="5"/>
      <c r="C441" s="9"/>
    </row>
    <row r="442" ht="12.75">
      <c r="B442" s="5"/>
    </row>
    <row r="443" ht="12.75">
      <c r="B443" s="5"/>
    </row>
    <row r="444" ht="12.75">
      <c r="B444" s="5"/>
    </row>
    <row r="445" ht="12.75">
      <c r="B445" s="5"/>
    </row>
    <row r="446" ht="12.75">
      <c r="B446" s="5"/>
    </row>
    <row r="447" ht="12.75">
      <c r="B447" s="5"/>
    </row>
    <row r="448" ht="12.75">
      <c r="B448" s="5"/>
    </row>
    <row r="449" ht="12.75">
      <c r="B449" s="5"/>
    </row>
    <row r="450" ht="12.75">
      <c r="B450" s="5"/>
    </row>
    <row r="451" ht="12.75">
      <c r="B451" s="5"/>
    </row>
    <row r="452" ht="12.75">
      <c r="B452" s="5"/>
    </row>
    <row r="453" ht="12.75">
      <c r="B453" s="5"/>
    </row>
    <row r="454" ht="12.75">
      <c r="B454" s="5"/>
    </row>
    <row r="455" ht="12.75">
      <c r="B455" s="5"/>
    </row>
    <row r="456" ht="12.75">
      <c r="B456" s="5"/>
    </row>
    <row r="457" ht="12.75">
      <c r="B457" s="5"/>
    </row>
    <row r="458" ht="12.75">
      <c r="B458" s="5"/>
    </row>
    <row r="459" ht="12.75">
      <c r="B459" s="5"/>
    </row>
    <row r="460" ht="12.75">
      <c r="B460" s="5"/>
    </row>
    <row r="461" ht="12.75">
      <c r="B461" s="5"/>
    </row>
    <row r="462" ht="12.75">
      <c r="B462" s="5"/>
    </row>
    <row r="463" ht="12.75">
      <c r="B463" s="5"/>
    </row>
    <row r="464" ht="12.75">
      <c r="B464" s="5"/>
    </row>
    <row r="465" ht="12.75">
      <c r="B465" s="5"/>
    </row>
    <row r="466" ht="12.75">
      <c r="B466" s="5"/>
    </row>
    <row r="467" ht="12.75">
      <c r="B467" s="5"/>
    </row>
    <row r="468" ht="12.75">
      <c r="B468" s="5"/>
    </row>
    <row r="469" ht="12.75">
      <c r="B469" s="5"/>
    </row>
    <row r="470" ht="12.75">
      <c r="B470" s="5"/>
    </row>
    <row r="471" ht="12.75">
      <c r="B471" s="5"/>
    </row>
    <row r="472" ht="12.75">
      <c r="B472" s="5"/>
    </row>
    <row r="473" ht="12.75">
      <c r="B473" s="5"/>
    </row>
    <row r="474" ht="12.75">
      <c r="B474" s="5"/>
    </row>
    <row r="475" ht="12.75">
      <c r="B475" s="5"/>
    </row>
    <row r="476" ht="12.75">
      <c r="B476" s="5"/>
    </row>
    <row r="477" ht="12.75">
      <c r="B477" s="5"/>
    </row>
    <row r="478" ht="12.75">
      <c r="B478" s="5"/>
    </row>
    <row r="479" ht="12.75">
      <c r="B479" s="5"/>
    </row>
    <row r="480" ht="12.75">
      <c r="B480" s="5"/>
    </row>
    <row r="481" ht="12.75">
      <c r="B481" s="5"/>
    </row>
    <row r="482" ht="12.75">
      <c r="B482" s="5"/>
    </row>
    <row r="483" ht="12.75">
      <c r="B483" s="5"/>
    </row>
    <row r="484" ht="12.75">
      <c r="B484" s="5"/>
    </row>
    <row r="485" ht="12.75">
      <c r="B485" s="5"/>
    </row>
    <row r="486" ht="12.75">
      <c r="B486" s="5"/>
    </row>
    <row r="487" ht="12.75">
      <c r="B487" s="5"/>
    </row>
    <row r="488" ht="12.75">
      <c r="B488" s="5"/>
    </row>
    <row r="489" ht="12.75">
      <c r="B489" s="5"/>
    </row>
    <row r="490" ht="12.75">
      <c r="B490" s="5"/>
    </row>
    <row r="491" ht="12.75">
      <c r="B491" s="5"/>
    </row>
    <row r="492" ht="12.75">
      <c r="B492" s="5"/>
    </row>
    <row r="493" ht="12.75">
      <c r="B493" s="5"/>
    </row>
    <row r="494" ht="12.75">
      <c r="B494" s="5"/>
    </row>
    <row r="495" ht="12.75">
      <c r="B495" s="5"/>
    </row>
    <row r="496" ht="12.75">
      <c r="B496" s="5"/>
    </row>
    <row r="497" ht="12.75">
      <c r="B497" s="5"/>
    </row>
    <row r="498" ht="12.75">
      <c r="B498" s="5"/>
    </row>
    <row r="499" ht="12.75">
      <c r="B499" s="5"/>
    </row>
    <row r="500" ht="12.75">
      <c r="B500" s="5"/>
    </row>
    <row r="501" ht="12.75">
      <c r="B501" s="5"/>
    </row>
    <row r="502" ht="12.75">
      <c r="B502" s="5"/>
    </row>
    <row r="503" ht="12.75">
      <c r="B503" s="5"/>
    </row>
    <row r="504" ht="12.75">
      <c r="B504" s="5"/>
    </row>
    <row r="505" ht="12.75">
      <c r="B505" s="5"/>
    </row>
    <row r="506" ht="12.75">
      <c r="B506" s="5"/>
    </row>
    <row r="507" ht="12.75">
      <c r="B507" s="5"/>
    </row>
    <row r="508" ht="12.75">
      <c r="B508" s="5"/>
    </row>
    <row r="509" ht="12.75">
      <c r="B509" s="5"/>
    </row>
    <row r="510" ht="12.75">
      <c r="B510" s="5"/>
    </row>
    <row r="511" ht="12.75">
      <c r="B511" s="5"/>
    </row>
    <row r="512" ht="12.75">
      <c r="B512" s="5"/>
    </row>
    <row r="513" ht="12.75">
      <c r="B513" s="5"/>
    </row>
    <row r="514" ht="12.75">
      <c r="B514" s="5"/>
    </row>
    <row r="515" ht="12.75">
      <c r="B515" s="5"/>
    </row>
    <row r="516" ht="12.75">
      <c r="B516" s="5"/>
    </row>
    <row r="517" ht="12.75">
      <c r="B517" s="5"/>
    </row>
    <row r="518" ht="12.75">
      <c r="B518" s="5"/>
    </row>
    <row r="519" ht="12.75">
      <c r="B519" s="5"/>
    </row>
    <row r="520" ht="12.75">
      <c r="B520" s="5"/>
    </row>
    <row r="521" ht="12.75">
      <c r="B521" s="5"/>
    </row>
    <row r="522" ht="12.75">
      <c r="B522" s="5"/>
    </row>
    <row r="523" ht="12.75">
      <c r="B523" s="5"/>
    </row>
    <row r="524" ht="12.75">
      <c r="B524" s="5"/>
    </row>
    <row r="525" ht="12.75">
      <c r="B525" s="5"/>
    </row>
    <row r="526" ht="12.75">
      <c r="B526" s="5"/>
    </row>
    <row r="527" ht="12.75">
      <c r="B527" s="5"/>
    </row>
    <row r="528" ht="12.75">
      <c r="B528" s="5"/>
    </row>
    <row r="529" ht="12.75">
      <c r="B529" s="5"/>
    </row>
    <row r="530" ht="12.75">
      <c r="B530" s="5"/>
    </row>
    <row r="531" ht="12.75">
      <c r="B531" s="5"/>
    </row>
    <row r="532" ht="12.75">
      <c r="B532" s="5"/>
    </row>
    <row r="533" ht="12.75">
      <c r="B533" s="5"/>
    </row>
    <row r="534" ht="12.75">
      <c r="B534" s="5"/>
    </row>
    <row r="535" ht="12.75">
      <c r="B535" s="5"/>
    </row>
    <row r="536" ht="12.75">
      <c r="B536" s="5"/>
    </row>
    <row r="537" ht="12.75">
      <c r="B537" s="5"/>
    </row>
    <row r="538" ht="12.75">
      <c r="B538" s="5"/>
    </row>
    <row r="539" ht="12.75">
      <c r="B539" s="5"/>
    </row>
    <row r="540" ht="12.75">
      <c r="B540" s="5"/>
    </row>
    <row r="541" ht="12.75">
      <c r="B541" s="5"/>
    </row>
    <row r="542" ht="12.75">
      <c r="B542" s="5"/>
    </row>
    <row r="543" ht="12.75">
      <c r="B543" s="5"/>
    </row>
    <row r="544" ht="12.75">
      <c r="B544" s="5"/>
    </row>
    <row r="545" ht="12.75">
      <c r="B545" s="5"/>
    </row>
    <row r="546" ht="12.75">
      <c r="B546" s="5"/>
    </row>
    <row r="547" ht="12.75">
      <c r="B547" s="5"/>
    </row>
    <row r="548" ht="12.75">
      <c r="B548" s="5"/>
    </row>
    <row r="549" ht="12.75">
      <c r="B549" s="5"/>
    </row>
    <row r="550" ht="12.75">
      <c r="B550" s="5"/>
    </row>
    <row r="551" ht="12.75">
      <c r="B551" s="5"/>
    </row>
    <row r="552" ht="12.75">
      <c r="B552" s="5"/>
    </row>
    <row r="553" ht="12.75">
      <c r="B553" s="5"/>
    </row>
    <row r="554" ht="12.75">
      <c r="B554" s="5"/>
    </row>
    <row r="555" ht="12.75">
      <c r="B555" s="5"/>
    </row>
    <row r="556" ht="12.75">
      <c r="B556" s="5"/>
    </row>
    <row r="557" ht="12.75">
      <c r="B557" s="5"/>
    </row>
    <row r="558" ht="12.75">
      <c r="B558" s="5"/>
    </row>
    <row r="559" ht="12.75">
      <c r="B559" s="5"/>
    </row>
    <row r="560" ht="12.75">
      <c r="B560" s="5"/>
    </row>
    <row r="561" ht="12.75">
      <c r="B561" s="5"/>
    </row>
    <row r="562" ht="12.75">
      <c r="B562" s="5"/>
    </row>
    <row r="563" ht="12.75">
      <c r="B563" s="5"/>
    </row>
    <row r="564" ht="12.75">
      <c r="B564" s="5"/>
    </row>
    <row r="565" ht="12.75">
      <c r="B565" s="5"/>
    </row>
    <row r="566" ht="12.75">
      <c r="B566" s="5"/>
    </row>
    <row r="567" ht="12.75">
      <c r="B567" s="5"/>
    </row>
    <row r="568" ht="12.75">
      <c r="B568" s="5"/>
    </row>
    <row r="569" ht="12.75">
      <c r="B569" s="5"/>
    </row>
    <row r="570" ht="12.75">
      <c r="B570" s="5"/>
    </row>
    <row r="571" ht="12.75">
      <c r="B571" s="5"/>
    </row>
    <row r="572" ht="12.75">
      <c r="B572" s="5"/>
    </row>
    <row r="573" ht="12.75">
      <c r="B573" s="5"/>
    </row>
    <row r="574" ht="12.75">
      <c r="B574" s="5"/>
    </row>
    <row r="575" ht="12.75">
      <c r="B575" s="5"/>
    </row>
    <row r="576" ht="12.75">
      <c r="B576" s="5"/>
    </row>
    <row r="577" ht="12.75">
      <c r="B577" s="5"/>
    </row>
    <row r="578" ht="12.75">
      <c r="B578" s="5"/>
    </row>
    <row r="579" ht="12.75">
      <c r="B579" s="5"/>
    </row>
    <row r="580" ht="12.75">
      <c r="B580" s="5"/>
    </row>
    <row r="581" ht="12.75">
      <c r="B581" s="5"/>
    </row>
    <row r="582" ht="12.75">
      <c r="B582" s="5"/>
    </row>
    <row r="583" ht="12.75">
      <c r="B583" s="5"/>
    </row>
    <row r="584" ht="12.75">
      <c r="B584" s="5"/>
    </row>
    <row r="585" ht="12.75">
      <c r="B585" s="5"/>
    </row>
    <row r="586" ht="12.75">
      <c r="B586" s="5"/>
    </row>
    <row r="587" ht="12.75">
      <c r="B587" s="5"/>
    </row>
    <row r="588" ht="12.75">
      <c r="B588" s="5"/>
    </row>
    <row r="589" ht="12.75">
      <c r="B589" s="5"/>
    </row>
    <row r="590" ht="12.75">
      <c r="B590" s="5"/>
    </row>
    <row r="591" ht="12.75">
      <c r="B591" s="5"/>
    </row>
    <row r="592" ht="12.75">
      <c r="B592" s="5"/>
    </row>
    <row r="593" ht="12.75">
      <c r="B593" s="5"/>
    </row>
    <row r="594" ht="12.75">
      <c r="B594" s="5"/>
    </row>
    <row r="595" ht="12.75">
      <c r="B595" s="5"/>
    </row>
    <row r="596" ht="12.75">
      <c r="B596" s="5"/>
    </row>
    <row r="597" ht="12.75">
      <c r="B597" s="5"/>
    </row>
    <row r="598" ht="12.75">
      <c r="B598" s="5"/>
    </row>
    <row r="599" ht="12.75">
      <c r="B599" s="5"/>
    </row>
    <row r="600" ht="12.75">
      <c r="B600" s="5"/>
    </row>
    <row r="601" ht="12.75">
      <c r="B601" s="5"/>
    </row>
    <row r="602" ht="12.75">
      <c r="B602" s="5"/>
    </row>
    <row r="603" ht="12.75">
      <c r="B603" s="5"/>
    </row>
    <row r="604" ht="12.75">
      <c r="B604" s="5"/>
    </row>
    <row r="605" ht="12.75">
      <c r="B605" s="5"/>
    </row>
    <row r="606" ht="12.75">
      <c r="B606" s="5"/>
    </row>
    <row r="607" ht="12.75">
      <c r="B607" s="5"/>
    </row>
    <row r="608" ht="12.75">
      <c r="B608" s="5"/>
    </row>
    <row r="609" ht="12.75">
      <c r="B609" s="5"/>
    </row>
    <row r="610" ht="12.75">
      <c r="B610" s="5"/>
    </row>
    <row r="611" ht="12.75">
      <c r="B611" s="5"/>
    </row>
    <row r="612" ht="12.75">
      <c r="B612" s="5"/>
    </row>
    <row r="613" ht="12.75">
      <c r="B613" s="5"/>
    </row>
    <row r="614" ht="12.75">
      <c r="B614" s="5"/>
    </row>
    <row r="615" ht="12.75">
      <c r="B615" s="5"/>
    </row>
    <row r="616" ht="12.75">
      <c r="B616" s="5"/>
    </row>
    <row r="617" ht="12.75">
      <c r="B617" s="5"/>
    </row>
    <row r="618" ht="12.75">
      <c r="B618" s="5"/>
    </row>
    <row r="619" ht="12.75">
      <c r="B619" s="5"/>
    </row>
    <row r="620" ht="12.75">
      <c r="B620" s="5"/>
    </row>
    <row r="621" ht="12.75">
      <c r="B621" s="5"/>
    </row>
    <row r="622" ht="12.75">
      <c r="B622" s="5"/>
    </row>
    <row r="623" ht="12.75">
      <c r="B623" s="5"/>
    </row>
    <row r="624" ht="12.75">
      <c r="B624" s="5"/>
    </row>
    <row r="625" ht="12.75">
      <c r="B625" s="5"/>
    </row>
    <row r="626" ht="12.75">
      <c r="B626" s="5"/>
    </row>
    <row r="627" ht="12.75">
      <c r="B627" s="5"/>
    </row>
    <row r="628" ht="12.75">
      <c r="B628" s="5"/>
    </row>
    <row r="629" ht="12.75">
      <c r="B629" s="5"/>
    </row>
    <row r="630" ht="12.75">
      <c r="B630" s="5"/>
    </row>
    <row r="631" ht="12.75">
      <c r="B631" s="5"/>
    </row>
    <row r="632" ht="12.75">
      <c r="B632" s="5"/>
    </row>
    <row r="633" ht="12.75">
      <c r="B633" s="5"/>
    </row>
    <row r="634" ht="12.75">
      <c r="B634" s="5"/>
    </row>
    <row r="635" ht="12.75">
      <c r="B635" s="5"/>
    </row>
    <row r="636" ht="12.75">
      <c r="B636" s="5"/>
    </row>
    <row r="637" ht="12.75">
      <c r="B637" s="5"/>
    </row>
    <row r="638" ht="12.75">
      <c r="B638" s="5"/>
    </row>
    <row r="639" ht="12.75">
      <c r="B639" s="5"/>
    </row>
    <row r="640" ht="12.75">
      <c r="B640" s="5"/>
    </row>
    <row r="641" ht="12.75">
      <c r="B641" s="5"/>
    </row>
    <row r="642" ht="12.75">
      <c r="B642" s="5"/>
    </row>
    <row r="643" ht="12.75">
      <c r="B643" s="5"/>
    </row>
    <row r="644" ht="12.75">
      <c r="B644" s="5"/>
    </row>
    <row r="645" ht="12.75">
      <c r="B645" s="5"/>
    </row>
    <row r="646" ht="12.75">
      <c r="B646" s="5"/>
    </row>
    <row r="647" ht="12.75">
      <c r="B647" s="5"/>
    </row>
    <row r="648" ht="12.75">
      <c r="B648" s="5"/>
    </row>
    <row r="649" ht="12.75">
      <c r="B649" s="5"/>
    </row>
    <row r="650" ht="12.75">
      <c r="B650" s="5"/>
    </row>
    <row r="651" ht="12.75">
      <c r="B651" s="5"/>
    </row>
    <row r="652" ht="12.75">
      <c r="B652" s="5"/>
    </row>
    <row r="653" ht="12.75">
      <c r="B653" s="5"/>
    </row>
    <row r="654" ht="12.75">
      <c r="B654" s="5"/>
    </row>
    <row r="655" ht="12.75">
      <c r="B655" s="5"/>
    </row>
    <row r="656" ht="12.75">
      <c r="B656" s="5"/>
    </row>
    <row r="657" ht="12.75">
      <c r="B657" s="5"/>
    </row>
    <row r="658" ht="12.75">
      <c r="B658" s="5"/>
    </row>
    <row r="659" ht="12.75">
      <c r="B659" s="5"/>
    </row>
    <row r="660" ht="12.75">
      <c r="B660" s="5"/>
    </row>
    <row r="661" ht="12.75">
      <c r="B661" s="5"/>
    </row>
    <row r="662" ht="12.75">
      <c r="B662" s="5"/>
    </row>
    <row r="663" ht="12.75">
      <c r="B663" s="5"/>
    </row>
    <row r="664" ht="12.75">
      <c r="B664" s="5"/>
    </row>
    <row r="665" ht="12.75">
      <c r="B665" s="5"/>
    </row>
    <row r="666" ht="12.75">
      <c r="B666" s="5"/>
    </row>
    <row r="667" ht="12.75">
      <c r="B667" s="5"/>
    </row>
    <row r="668" ht="12.75">
      <c r="B668" s="5"/>
    </row>
    <row r="669" ht="12.75">
      <c r="B669" s="5"/>
    </row>
    <row r="670" ht="12.75">
      <c r="B670" s="5"/>
    </row>
    <row r="671" ht="12.75">
      <c r="B671" s="5"/>
    </row>
    <row r="672" ht="12.75">
      <c r="B672" s="5"/>
    </row>
    <row r="673" ht="12.75">
      <c r="B673" s="5"/>
    </row>
    <row r="674" ht="12.75">
      <c r="B674" s="5"/>
    </row>
    <row r="675" ht="12.75">
      <c r="B675" s="5"/>
    </row>
    <row r="676" ht="12.75">
      <c r="B676" s="5"/>
    </row>
    <row r="677" ht="12.75">
      <c r="B677" s="5"/>
    </row>
    <row r="678" ht="12.75">
      <c r="B678" s="5"/>
    </row>
    <row r="679" ht="12.75">
      <c r="B679" s="5"/>
    </row>
    <row r="680" ht="12.75">
      <c r="B680" s="5"/>
    </row>
    <row r="681" ht="12.75">
      <c r="B681" s="5"/>
    </row>
    <row r="682" ht="12.75">
      <c r="B682" s="5"/>
    </row>
    <row r="683" ht="12.75">
      <c r="B683" s="5"/>
    </row>
    <row r="684" ht="12.75">
      <c r="B684" s="5"/>
    </row>
    <row r="685" ht="12.75">
      <c r="B685" s="5"/>
    </row>
    <row r="686" ht="12.75">
      <c r="B686" s="5"/>
    </row>
    <row r="687" ht="12.75">
      <c r="B687" s="5"/>
    </row>
    <row r="688" ht="12.75">
      <c r="B688" s="5"/>
    </row>
    <row r="689" ht="12.75">
      <c r="B689" s="5"/>
    </row>
    <row r="690" ht="12.75">
      <c r="B690" s="5"/>
    </row>
    <row r="691" ht="12.75">
      <c r="B691" s="5"/>
    </row>
    <row r="692" ht="12.75">
      <c r="B692" s="5"/>
    </row>
    <row r="693" ht="12.75">
      <c r="B693" s="5"/>
    </row>
    <row r="694" ht="12.75">
      <c r="B694" s="5"/>
    </row>
    <row r="695" ht="12.75">
      <c r="B695" s="5"/>
    </row>
    <row r="696" ht="12.75">
      <c r="B696" s="5"/>
    </row>
    <row r="697" ht="12.75">
      <c r="B697" s="5"/>
    </row>
    <row r="698" ht="12.75">
      <c r="B698" s="5"/>
    </row>
    <row r="699" ht="12.75">
      <c r="B699" s="5"/>
    </row>
    <row r="700" ht="12.75">
      <c r="B700" s="5"/>
    </row>
    <row r="701" ht="12.75">
      <c r="B701" s="5"/>
    </row>
    <row r="702" ht="12.75">
      <c r="B702" s="5"/>
    </row>
    <row r="703" ht="12.75">
      <c r="B703" s="5"/>
    </row>
    <row r="704" ht="12.75">
      <c r="B704" s="5"/>
    </row>
    <row r="705" ht="12.75">
      <c r="B705" s="5"/>
    </row>
    <row r="706" ht="12.75">
      <c r="B706" s="5"/>
    </row>
    <row r="707" ht="12.75">
      <c r="B707" s="5"/>
    </row>
    <row r="708" ht="12.75">
      <c r="B708" s="5"/>
    </row>
    <row r="709" ht="12.75">
      <c r="B709" s="5"/>
    </row>
    <row r="710" ht="12.75">
      <c r="B710" s="5"/>
    </row>
    <row r="711" ht="12.75">
      <c r="B711" s="5"/>
    </row>
    <row r="712" ht="12.75">
      <c r="B712" s="5"/>
    </row>
    <row r="713" ht="12.75">
      <c r="B713" s="5"/>
    </row>
    <row r="714" ht="12.75">
      <c r="B714" s="5"/>
    </row>
    <row r="715" ht="12.75">
      <c r="B715" s="5"/>
    </row>
    <row r="716" ht="12.75">
      <c r="B716" s="5"/>
    </row>
    <row r="717" ht="12.75">
      <c r="B717" s="5"/>
    </row>
    <row r="718" ht="12.75">
      <c r="B718" s="5"/>
    </row>
    <row r="719" ht="12.75">
      <c r="B719" s="5"/>
    </row>
    <row r="720" ht="12.75">
      <c r="B720" s="5"/>
    </row>
    <row r="721" ht="12.75">
      <c r="B721" s="5"/>
    </row>
    <row r="722" ht="12.75">
      <c r="B722" s="5"/>
    </row>
    <row r="723" ht="12.75">
      <c r="B723" s="5"/>
    </row>
    <row r="724" ht="12.75">
      <c r="B724" s="5"/>
    </row>
    <row r="725" ht="12.75">
      <c r="B725" s="5"/>
    </row>
    <row r="726" ht="12.75">
      <c r="B726" s="5"/>
    </row>
    <row r="727" ht="12.75">
      <c r="B727" s="5"/>
    </row>
    <row r="728" ht="12.75">
      <c r="B728" s="5"/>
    </row>
    <row r="729" ht="12.75">
      <c r="B729" s="5"/>
    </row>
    <row r="730" ht="12.75">
      <c r="B730" s="5"/>
    </row>
    <row r="731" ht="12.75">
      <c r="B731" s="5"/>
    </row>
    <row r="732" ht="12.75">
      <c r="B732" s="5"/>
    </row>
    <row r="733" ht="12.75">
      <c r="B733" s="5"/>
    </row>
    <row r="734" ht="12.75">
      <c r="B734" s="5"/>
    </row>
    <row r="735" ht="12.75">
      <c r="B735" s="5"/>
    </row>
    <row r="736" ht="12.75">
      <c r="B736" s="5"/>
    </row>
    <row r="737" ht="12.75">
      <c r="B737" s="5"/>
    </row>
    <row r="738" ht="12.75">
      <c r="B738" s="5"/>
    </row>
    <row r="739" ht="12.75">
      <c r="B739" s="5"/>
    </row>
    <row r="740" ht="12.75">
      <c r="B740" s="5"/>
    </row>
    <row r="741" ht="12.75">
      <c r="B741" s="5"/>
    </row>
    <row r="742" ht="12.75">
      <c r="B742" s="5"/>
    </row>
    <row r="743" ht="12.75">
      <c r="B743" s="5"/>
    </row>
    <row r="744" ht="12.75">
      <c r="B744" s="5"/>
    </row>
    <row r="745" ht="12.75">
      <c r="B745" s="5"/>
    </row>
    <row r="746" ht="12.75">
      <c r="B746" s="5"/>
    </row>
    <row r="747" ht="12.75">
      <c r="B747" s="5"/>
    </row>
    <row r="748" ht="12.75">
      <c r="B748" s="5"/>
    </row>
    <row r="749" ht="12.75">
      <c r="B749" s="5"/>
    </row>
    <row r="750" ht="12.75">
      <c r="B750" s="5"/>
    </row>
    <row r="751" ht="12.75">
      <c r="B751" s="5"/>
    </row>
    <row r="752" ht="12.75">
      <c r="B752" s="5"/>
    </row>
    <row r="753" ht="12.75">
      <c r="B753" s="5"/>
    </row>
    <row r="754" ht="12.75">
      <c r="B754" s="5"/>
    </row>
    <row r="755" ht="12.75">
      <c r="B755" s="5"/>
    </row>
    <row r="756" ht="12.75">
      <c r="B756" s="5"/>
    </row>
    <row r="757" ht="12.75">
      <c r="B757" s="5"/>
    </row>
    <row r="758" ht="12.75">
      <c r="B758" s="5"/>
    </row>
    <row r="759" ht="12.75">
      <c r="B759" s="5"/>
    </row>
    <row r="760" ht="12.75">
      <c r="B760" s="5"/>
    </row>
    <row r="761" ht="12.75">
      <c r="B761" s="5"/>
    </row>
    <row r="762" ht="12.75">
      <c r="B762" s="5"/>
    </row>
    <row r="763" ht="12.75">
      <c r="B763" s="5"/>
    </row>
    <row r="764" ht="12.75">
      <c r="B764" s="5"/>
    </row>
    <row r="765" ht="12.75">
      <c r="B765" s="5"/>
    </row>
    <row r="766" ht="12.75">
      <c r="B766" s="5"/>
    </row>
    <row r="767" ht="12.75">
      <c r="B767" s="5"/>
    </row>
    <row r="768" ht="12.75">
      <c r="B768" s="5"/>
    </row>
    <row r="769" ht="12.75">
      <c r="B769" s="5"/>
    </row>
    <row r="770" ht="12.75">
      <c r="B770" s="5"/>
    </row>
    <row r="771" ht="12.75">
      <c r="B771" s="5"/>
    </row>
    <row r="772" ht="12.75">
      <c r="B772" s="5"/>
    </row>
    <row r="773" ht="12.75">
      <c r="B773" s="5"/>
    </row>
    <row r="774" ht="12.75">
      <c r="B774" s="5"/>
    </row>
    <row r="775" ht="12.75">
      <c r="B775" s="5"/>
    </row>
    <row r="776" ht="12.75">
      <c r="B776" s="5"/>
    </row>
    <row r="777" ht="12.75">
      <c r="B777" s="5"/>
    </row>
    <row r="778" ht="12.75">
      <c r="B778" s="5"/>
    </row>
    <row r="779" ht="12.75">
      <c r="B779" s="5"/>
    </row>
    <row r="780" ht="12.75">
      <c r="B780" s="5"/>
    </row>
    <row r="781" ht="12.75">
      <c r="B781" s="5"/>
    </row>
    <row r="782" ht="12.75">
      <c r="B782" s="5"/>
    </row>
    <row r="783" ht="12.75">
      <c r="B783" s="5"/>
    </row>
    <row r="784" ht="12.75">
      <c r="B784" s="5"/>
    </row>
    <row r="785" ht="12.75">
      <c r="B785" s="5"/>
    </row>
    <row r="786" ht="12.75">
      <c r="B786" s="5"/>
    </row>
    <row r="787" ht="12.75">
      <c r="B787" s="5"/>
    </row>
    <row r="788" ht="12.75">
      <c r="B788" s="5"/>
    </row>
    <row r="789" ht="12.75">
      <c r="B789" s="5"/>
    </row>
    <row r="790" ht="12.75">
      <c r="B790" s="5"/>
    </row>
    <row r="791" ht="12.75">
      <c r="B791" s="5"/>
    </row>
    <row r="792" ht="12.75">
      <c r="B792" s="5"/>
    </row>
    <row r="793" ht="12.75">
      <c r="B793" s="5"/>
    </row>
    <row r="794" ht="12.75">
      <c r="B794" s="5"/>
    </row>
    <row r="795" ht="12.75">
      <c r="B795" s="5"/>
    </row>
    <row r="796" ht="12.75">
      <c r="B796" s="5"/>
    </row>
    <row r="797" ht="12.75">
      <c r="B797" s="5"/>
    </row>
    <row r="798" ht="12.75">
      <c r="B798" s="5"/>
    </row>
    <row r="799" ht="12.75">
      <c r="B799" s="5"/>
    </row>
    <row r="800" ht="12.75">
      <c r="B800" s="5"/>
    </row>
    <row r="801" ht="12.75">
      <c r="B801" s="5"/>
    </row>
    <row r="802" ht="12.75">
      <c r="B802" s="5"/>
    </row>
    <row r="803" ht="12.75">
      <c r="B803" s="5"/>
    </row>
    <row r="804" ht="12.75">
      <c r="B804" s="5"/>
    </row>
    <row r="805" ht="12.75">
      <c r="B805" s="5"/>
    </row>
    <row r="806" ht="12.75">
      <c r="B806" s="5"/>
    </row>
    <row r="807" ht="12.75">
      <c r="B807" s="5"/>
    </row>
    <row r="808" ht="12.75">
      <c r="B808" s="5"/>
    </row>
    <row r="809" ht="12.75">
      <c r="B809" s="5"/>
    </row>
    <row r="810" ht="12.75">
      <c r="B810" s="5"/>
    </row>
    <row r="811" ht="12.75">
      <c r="B811" s="5"/>
    </row>
    <row r="812" ht="12.75">
      <c r="B812" s="5"/>
    </row>
    <row r="813" ht="12.75">
      <c r="B813" s="5"/>
    </row>
    <row r="814" ht="12.75">
      <c r="B814" s="5"/>
    </row>
    <row r="815" ht="12.75">
      <c r="B815" s="5"/>
    </row>
    <row r="816" ht="12.75">
      <c r="B816" s="5"/>
    </row>
    <row r="817" ht="12.75">
      <c r="B817" s="5"/>
    </row>
    <row r="818" ht="12.75">
      <c r="B818" s="5"/>
    </row>
    <row r="819" ht="12.75">
      <c r="B819" s="5"/>
    </row>
    <row r="820" ht="12.75">
      <c r="B820" s="5"/>
    </row>
    <row r="821" ht="12.75">
      <c r="B821" s="5"/>
    </row>
    <row r="822" ht="12.75">
      <c r="B822" s="5"/>
    </row>
    <row r="823" ht="12.75">
      <c r="B823" s="5"/>
    </row>
    <row r="824" ht="12.75">
      <c r="B824" s="5"/>
    </row>
    <row r="825" ht="12.75">
      <c r="B825" s="5"/>
    </row>
    <row r="826" ht="12.75">
      <c r="B826" s="5"/>
    </row>
    <row r="827" ht="12.75">
      <c r="B827" s="5"/>
    </row>
    <row r="828" ht="12.75">
      <c r="B828" s="5"/>
    </row>
    <row r="829" ht="12.75">
      <c r="B829" s="5"/>
    </row>
    <row r="830" ht="12.75">
      <c r="B830" s="5"/>
    </row>
    <row r="831" ht="12.75">
      <c r="B831" s="5"/>
    </row>
    <row r="832" ht="12.75">
      <c r="B832" s="5"/>
    </row>
    <row r="833" ht="12.75">
      <c r="B833" s="5"/>
    </row>
    <row r="834" ht="12.75">
      <c r="B834" s="5"/>
    </row>
    <row r="835" ht="12.75">
      <c r="B835" s="5"/>
    </row>
    <row r="836" ht="12.75">
      <c r="B836" s="5"/>
    </row>
    <row r="837" ht="12.75">
      <c r="B837" s="5"/>
    </row>
    <row r="838" ht="12.75">
      <c r="B838" s="5"/>
    </row>
    <row r="839" ht="12.75">
      <c r="B839" s="5"/>
    </row>
    <row r="840" ht="12.75">
      <c r="B840" s="5"/>
    </row>
    <row r="841" ht="12.75">
      <c r="B841" s="5"/>
    </row>
    <row r="842" ht="12.75">
      <c r="B842" s="5"/>
    </row>
    <row r="843" ht="12.75">
      <c r="B843" s="5"/>
    </row>
    <row r="844" ht="12.75">
      <c r="B844" s="5"/>
    </row>
    <row r="845" ht="12.75">
      <c r="B845" s="5"/>
    </row>
    <row r="846" ht="12.75">
      <c r="B846" s="5"/>
    </row>
    <row r="847" ht="12.75">
      <c r="B847" s="5"/>
    </row>
    <row r="848" ht="12.75">
      <c r="B848" s="5"/>
    </row>
    <row r="849" ht="12.75">
      <c r="B849" s="5"/>
    </row>
    <row r="850" ht="12.75">
      <c r="B850" s="5"/>
    </row>
    <row r="851" ht="12.75">
      <c r="B851" s="5"/>
    </row>
    <row r="852" ht="12.75">
      <c r="B852" s="5"/>
    </row>
    <row r="853" ht="12.75">
      <c r="B853" s="5"/>
    </row>
    <row r="854" ht="12.75">
      <c r="B854" s="5"/>
    </row>
    <row r="855" ht="12.75">
      <c r="B855" s="5"/>
    </row>
    <row r="856" ht="12.75">
      <c r="B856" s="5"/>
    </row>
    <row r="857" ht="12.75">
      <c r="B857" s="5"/>
    </row>
    <row r="858" ht="12.75">
      <c r="B858" s="5"/>
    </row>
    <row r="859" ht="12.75">
      <c r="B859" s="5"/>
    </row>
    <row r="860" ht="12.75">
      <c r="B860" s="5"/>
    </row>
    <row r="861" ht="12.75">
      <c r="B861" s="5"/>
    </row>
    <row r="862" ht="12.75">
      <c r="B862" s="5"/>
    </row>
    <row r="863" ht="12.75">
      <c r="B863" s="5"/>
    </row>
    <row r="864" ht="12.75">
      <c r="B864" s="5"/>
    </row>
    <row r="865" ht="12.75">
      <c r="B865" s="5"/>
    </row>
    <row r="866" ht="12.75">
      <c r="B866" s="5"/>
    </row>
    <row r="867" ht="12.75">
      <c r="B867" s="5"/>
    </row>
    <row r="868" ht="12.75">
      <c r="B868" s="5"/>
    </row>
    <row r="869" ht="12.75">
      <c r="B869" s="5"/>
    </row>
    <row r="870" ht="12.75">
      <c r="B870" s="5"/>
    </row>
    <row r="871" ht="12.75">
      <c r="B871" s="5"/>
    </row>
    <row r="872" ht="12.75">
      <c r="B872" s="5"/>
    </row>
    <row r="873" ht="12.75">
      <c r="B873" s="5"/>
    </row>
    <row r="874" ht="12.75">
      <c r="B874" s="5"/>
    </row>
    <row r="875" ht="12.75">
      <c r="B875" s="5"/>
    </row>
    <row r="876" ht="12.75">
      <c r="B876" s="5"/>
    </row>
    <row r="877" ht="12.75">
      <c r="B877" s="5"/>
    </row>
    <row r="878" ht="12.75">
      <c r="B878" s="5"/>
    </row>
    <row r="879" ht="12.75">
      <c r="B879" s="5"/>
    </row>
    <row r="880" ht="12.75">
      <c r="B880" s="5"/>
    </row>
    <row r="881" ht="12.75">
      <c r="B881" s="5"/>
    </row>
    <row r="882" ht="12.75">
      <c r="B882" s="5"/>
    </row>
    <row r="883" ht="12.75">
      <c r="B883" s="5"/>
    </row>
    <row r="884" ht="12.75">
      <c r="B884" s="5"/>
    </row>
    <row r="885" ht="12.75">
      <c r="B885" s="5"/>
    </row>
    <row r="886" ht="12.75">
      <c r="B886" s="5"/>
    </row>
    <row r="887" ht="12.75">
      <c r="B887" s="5"/>
    </row>
    <row r="888" ht="12.75">
      <c r="B888" s="5"/>
    </row>
    <row r="889" ht="12.75">
      <c r="B889" s="5"/>
    </row>
    <row r="890" ht="12.75">
      <c r="B890" s="5"/>
    </row>
    <row r="891" ht="12.75">
      <c r="B891" s="5"/>
    </row>
    <row r="892" ht="12.75">
      <c r="B892" s="5"/>
    </row>
    <row r="893" ht="12.75">
      <c r="B893" s="5"/>
    </row>
    <row r="894" ht="12.75">
      <c r="B894" s="5"/>
    </row>
    <row r="895" ht="12.75">
      <c r="B895" s="5"/>
    </row>
    <row r="896" ht="12.75">
      <c r="B896" s="5"/>
    </row>
    <row r="897" ht="12.75">
      <c r="B897" s="5"/>
    </row>
    <row r="898" ht="12.75">
      <c r="B898" s="5"/>
    </row>
    <row r="899" ht="12.75">
      <c r="B899" s="5"/>
    </row>
    <row r="900" ht="12.75">
      <c r="B900" s="5"/>
    </row>
    <row r="901" ht="12.75">
      <c r="B901" s="5"/>
    </row>
    <row r="902" ht="12.75">
      <c r="B902" s="5"/>
    </row>
    <row r="903" ht="12.75">
      <c r="B903" s="5"/>
    </row>
    <row r="904" ht="12.75">
      <c r="B904" s="5"/>
    </row>
    <row r="905" ht="12.75">
      <c r="B905" s="5"/>
    </row>
    <row r="906" ht="12.75">
      <c r="B906" s="5"/>
    </row>
    <row r="907" ht="12.75">
      <c r="B907" s="5"/>
    </row>
    <row r="908" ht="12.75">
      <c r="B908" s="5"/>
    </row>
    <row r="909" ht="12.75">
      <c r="B909" s="5"/>
    </row>
    <row r="910" ht="12.75">
      <c r="B910" s="5"/>
    </row>
    <row r="911" ht="12.75">
      <c r="B911" s="5"/>
    </row>
    <row r="912" ht="12.75">
      <c r="B912" s="5"/>
    </row>
    <row r="913" ht="12.75">
      <c r="B913" s="5"/>
    </row>
    <row r="914" ht="12.75">
      <c r="B914" s="5"/>
    </row>
    <row r="915" ht="12.75">
      <c r="B915" s="5"/>
    </row>
    <row r="916" ht="12.75">
      <c r="B916" s="5"/>
    </row>
    <row r="917" ht="12.75">
      <c r="B917" s="5"/>
    </row>
    <row r="918" ht="12.75">
      <c r="B918" s="5"/>
    </row>
    <row r="919" ht="12.75">
      <c r="B919" s="5"/>
    </row>
    <row r="920" ht="12.75">
      <c r="B920" s="5"/>
    </row>
    <row r="921" ht="12.75">
      <c r="B921" s="5"/>
    </row>
    <row r="922" ht="12.75">
      <c r="B922" s="5"/>
    </row>
    <row r="923" ht="12.75">
      <c r="B923" s="5"/>
    </row>
    <row r="924" ht="12.75">
      <c r="B924" s="5"/>
    </row>
    <row r="925" ht="12.75">
      <c r="B925" s="5"/>
    </row>
    <row r="926" ht="12.75">
      <c r="B926" s="5"/>
    </row>
    <row r="927" ht="12.75">
      <c r="B927" s="5"/>
    </row>
    <row r="928" ht="12.75">
      <c r="B928" s="5"/>
    </row>
    <row r="929" ht="12.75">
      <c r="B929" s="5"/>
    </row>
    <row r="930" ht="12.75">
      <c r="B930" s="5"/>
    </row>
    <row r="931" ht="12.75">
      <c r="B931" s="5"/>
    </row>
    <row r="932" ht="12.75">
      <c r="B932" s="5"/>
    </row>
    <row r="933" ht="12.75">
      <c r="B933" s="5"/>
    </row>
    <row r="934" ht="12.75">
      <c r="B934" s="5"/>
    </row>
    <row r="935" ht="12.75">
      <c r="B935" s="5"/>
    </row>
    <row r="936" ht="12.75">
      <c r="B936" s="5"/>
    </row>
    <row r="937" ht="12.75">
      <c r="B937" s="5"/>
    </row>
    <row r="938" ht="12.75">
      <c r="B938" s="5"/>
    </row>
    <row r="939" ht="12.75">
      <c r="B939" s="5"/>
    </row>
    <row r="940" ht="12.75">
      <c r="B940" s="5"/>
    </row>
    <row r="941" ht="12.75">
      <c r="B941" s="5"/>
    </row>
    <row r="942" ht="12.75">
      <c r="B942" s="5"/>
    </row>
    <row r="943" ht="12.75">
      <c r="B943" s="5"/>
    </row>
    <row r="944" ht="12.75">
      <c r="B944" s="5"/>
    </row>
    <row r="945" ht="12.75">
      <c r="B945" s="5"/>
    </row>
    <row r="946" ht="12.75">
      <c r="B946" s="5"/>
    </row>
    <row r="947" ht="12.75">
      <c r="B947" s="5"/>
    </row>
    <row r="948" ht="12.75">
      <c r="B948" s="5"/>
    </row>
    <row r="949" ht="12.75">
      <c r="B949" s="5"/>
    </row>
    <row r="950" ht="12.75">
      <c r="B950" s="5"/>
    </row>
    <row r="951" ht="12.75">
      <c r="B951" s="5"/>
    </row>
    <row r="952" ht="12.75">
      <c r="B952" s="5"/>
    </row>
    <row r="953" ht="12.75">
      <c r="B953" s="5"/>
    </row>
    <row r="954" ht="12.75">
      <c r="B954" s="5"/>
    </row>
    <row r="955" ht="12.75">
      <c r="B955" s="5"/>
    </row>
    <row r="956" ht="12.75">
      <c r="B956" s="5"/>
    </row>
    <row r="957" ht="12.75">
      <c r="B957" s="5"/>
    </row>
    <row r="958" ht="12.75">
      <c r="B958" s="5"/>
    </row>
    <row r="959" ht="12.75">
      <c r="B959" s="5"/>
    </row>
    <row r="960" ht="12.75">
      <c r="B960" s="5"/>
    </row>
    <row r="961" ht="12.75">
      <c r="B961" s="5"/>
    </row>
    <row r="962" ht="12.75">
      <c r="B962" s="5"/>
    </row>
    <row r="963" ht="12.75">
      <c r="B963" s="5"/>
    </row>
    <row r="964" ht="12.75">
      <c r="B964" s="5"/>
    </row>
  </sheetData>
  <sheetProtection/>
  <mergeCells count="21">
    <mergeCell ref="B6:N6"/>
    <mergeCell ref="G10:G12"/>
    <mergeCell ref="H10:H12"/>
    <mergeCell ref="I10:J10"/>
    <mergeCell ref="K10:K12"/>
    <mergeCell ref="I11:I12"/>
    <mergeCell ref="F11:F12"/>
    <mergeCell ref="N9:N12"/>
    <mergeCell ref="L11:L12"/>
    <mergeCell ref="A9:A12"/>
    <mergeCell ref="B9:B12"/>
    <mergeCell ref="L10:M10"/>
    <mergeCell ref="E11:E12"/>
    <mergeCell ref="H160:K160"/>
    <mergeCell ref="D9:F9"/>
    <mergeCell ref="C160:D160"/>
    <mergeCell ref="D10:D12"/>
    <mergeCell ref="G9:M9"/>
    <mergeCell ref="J11:J12"/>
    <mergeCell ref="E10:F10"/>
    <mergeCell ref="C10:C12"/>
  </mergeCells>
  <printOptions horizontalCentered="1"/>
  <pageMargins left="0.1968503937007874" right="0.1968503937007874" top="0.67" bottom="0.4" header="0.3" footer="0.19"/>
  <pageSetup fitToHeight="0" fitToWidth="1" horizontalDpi="600" verticalDpi="600" orientation="landscape" paperSize="9" scale="63" r:id="rId1"/>
  <headerFooter alignWithMargins="0">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2013-06-12T15:53:32Z</cp:lastPrinted>
  <dcterms:created xsi:type="dcterms:W3CDTF">2002-12-20T15:22:07Z</dcterms:created>
  <dcterms:modified xsi:type="dcterms:W3CDTF">2013-07-12T17:50:39Z</dcterms:modified>
  <cp:category/>
  <cp:version/>
  <cp:contentType/>
  <cp:contentStatus/>
</cp:coreProperties>
</file>