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'Лист1'!$10:$14</definedName>
    <definedName name="_xlnm.Print_Area" localSheetId="0">'Лист1'!$A$1:$M$139</definedName>
  </definedNames>
  <calcPr fullCalcOnLoad="1"/>
</workbook>
</file>

<file path=xl/sharedStrings.xml><?xml version="1.0" encoding="utf-8"?>
<sst xmlns="http://schemas.openxmlformats.org/spreadsheetml/2006/main" count="238" uniqueCount="220">
  <si>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</si>
  <si>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</si>
  <si>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</si>
  <si>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</si>
  <si>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</si>
  <si>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</si>
  <si>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</si>
  <si>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</si>
  <si>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</si>
  <si>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</si>
  <si>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</si>
  <si>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</si>
  <si>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</si>
  <si>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</si>
  <si>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</si>
  <si>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</si>
  <si>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</si>
  <si>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</si>
  <si>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</si>
  <si>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</si>
  <si>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</si>
  <si>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</si>
  <si>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</si>
  <si>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</si>
  <si>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</si>
  <si>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</si>
  <si>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</si>
  <si>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</si>
  <si>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</si>
  <si>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</si>
  <si>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</si>
  <si>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</si>
  <si>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</si>
  <si>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</si>
  <si>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</si>
  <si>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</si>
  <si>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</si>
  <si>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</si>
  <si>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</si>
  <si>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</si>
  <si>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</si>
  <si>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</si>
  <si>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</si>
  <si>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</si>
  <si>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</si>
  <si>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</si>
  <si>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</si>
  <si>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</si>
  <si>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</si>
  <si>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</si>
  <si>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</si>
  <si>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</si>
  <si>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</si>
  <si>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</si>
  <si>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</si>
  <si>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</si>
  <si>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</si>
  <si>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</si>
  <si>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</si>
  <si>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</si>
  <si>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</si>
  <si>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</si>
  <si>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</si>
  <si>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</si>
  <si>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</si>
  <si>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</si>
  <si>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</si>
  <si>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</si>
  <si>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</si>
  <si>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</si>
  <si>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</si>
  <si>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</si>
  <si>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</si>
  <si>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</si>
  <si>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</si>
  <si>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</si>
  <si>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</si>
  <si>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</si>
  <si>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</si>
  <si>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</si>
  <si>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</si>
  <si>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</si>
  <si>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</si>
  <si>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</si>
  <si>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</si>
  <si>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</si>
  <si>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</si>
  <si>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</si>
  <si>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</si>
  <si>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</si>
  <si>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</si>
  <si>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</si>
  <si>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</si>
  <si>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</si>
  <si>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</si>
  <si>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</si>
  <si>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</si>
  <si>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</si>
  <si>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</si>
  <si>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</si>
  <si>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</si>
  <si>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</si>
  <si>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</si>
  <si>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</si>
  <si>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</si>
  <si>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</si>
  <si>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</si>
  <si>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</si>
  <si>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</si>
  <si>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</si>
  <si>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</si>
  <si>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</si>
  <si>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</si>
  <si>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</si>
  <si>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</si>
  <si>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</si>
  <si>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</si>
  <si>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</si>
  <si>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</si>
  <si>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</si>
  <si>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</si>
  <si>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</si>
  <si>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130201</t>
  </si>
  <si>
    <t>250313</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</si>
  <si>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</si>
  <si>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</si>
  <si>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</si>
  <si>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</si>
  <si>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</si>
  <si>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</si>
  <si>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</si>
  <si>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</si>
  <si>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</si>
  <si>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</si>
  <si>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</si>
  <si>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</si>
  <si>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</si>
  <si>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</si>
  <si>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</si>
  <si>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</si>
  <si>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</si>
  <si>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</si>
  <si>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</si>
  <si>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</si>
  <si>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</si>
  <si>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</si>
  <si>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</si>
  <si>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</si>
  <si>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</si>
  <si>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</si>
  <si>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</si>
  <si>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</si>
  <si>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</si>
  <si>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</si>
  <si>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</si>
  <si>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</si>
  <si>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</si>
  <si>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</si>
  <si>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</si>
  <si>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</si>
  <si>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</si>
  <si>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</si>
  <si>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</si>
  <si>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</si>
  <si>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</si>
  <si>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</si>
  <si>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</si>
  <si>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</si>
  <si>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</si>
  <si>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</si>
  <si>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</si>
  <si>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</si>
  <si>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</si>
  <si>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</si>
  <si>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</si>
  <si>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</si>
  <si>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</si>
  <si>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</si>
  <si>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</si>
  <si>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Додаток 3</t>
  </si>
  <si>
    <t>091206</t>
  </si>
  <si>
    <t>Центри соціальної реабілітації дітей - інвалідів; центри професійної реабілітації інвалідів</t>
  </si>
  <si>
    <t>01</t>
  </si>
  <si>
    <t>03</t>
  </si>
  <si>
    <t>10</t>
  </si>
  <si>
    <t>070806</t>
  </si>
  <si>
    <t>Інші заклади освіти</t>
  </si>
  <si>
    <t>15</t>
  </si>
  <si>
    <t>24</t>
  </si>
  <si>
    <t>76</t>
  </si>
  <si>
    <t>Субвенція з обласного бюджету на виконання депутатами обласної ради доручень виборців відповідно до програм, затверджених обласною радою</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</si>
  <si>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</si>
  <si>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</si>
  <si>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240601</t>
  </si>
  <si>
    <t>Охорона та раціональне використання природних ресурсів</t>
  </si>
  <si>
    <t>080800</t>
  </si>
  <si>
    <t>Центри первинної медичної (медико-санітарної) допомоги</t>
  </si>
  <si>
    <t>180109</t>
  </si>
  <si>
    <t>Програма стабілізації та соціално-економічного розвитку територій</t>
  </si>
  <si>
    <t>250344</t>
  </si>
  <si>
    <t>Субвенція з місцевого бюджету державному бюджету на виконання програм соціально-економічного та культурного розвитку регіонів: виконавець програми Баштанська міжрайонна державна податкова інспекція  ( видатки на приведення діючого сервісного центру обслуговування платників податків у відповідність до вимог затверджених наказом ДПС України від 10.02.2012 №109 "Щодо створення нових та функціонування діючих ЦОПП")</t>
  </si>
  <si>
    <t>Видатки на запобігання та ліквідацію надзвичайних ситуацій та наслідків стихійного лиха</t>
  </si>
  <si>
    <t>250319</t>
  </si>
  <si>
    <t>Додаткова дотація з державного бюджету місцевим бюджетам на оплату праці працівників бюджетних установ</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</si>
  <si>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</si>
  <si>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</si>
  <si>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</si>
  <si>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сільським бюджетам на будівництво, реконструкцію, ремонт та утримання вулиць і доріг комунальної  власноті  у населених пунктах</t>
  </si>
  <si>
    <t>081002</t>
  </si>
  <si>
    <t>081006</t>
  </si>
  <si>
    <t>081007</t>
  </si>
  <si>
    <t>Інші заходи по охороні здоров'я</t>
  </si>
  <si>
    <t>Програми і заходи з імунопрофілактики</t>
  </si>
  <si>
    <t xml:space="preserve">Програми і заходи боротьби з туберкульозом </t>
  </si>
  <si>
    <t>091204</t>
  </si>
  <si>
    <t>Територіальні центри соціального обслуговування (надання соціальних послуг)</t>
  </si>
  <si>
    <t>Виконання видаткової частини районного бюджету Баштанського району за   січень-червень 2013 року за головними розпорядниками коштів</t>
  </si>
  <si>
    <t>Інші видатки</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</si>
  <si>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</si>
  <si>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19.08.2013 № 7</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</si>
</sst>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1">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10"/>
      <name val="Times New Roman"/>
      <family val="1"/>
    </font>
    <font>
      <sz val="12"/>
      <color indexed="8"/>
      <name val="Times New Roman"/>
      <family val="1"/>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0" fillId="24" borderId="1" applyNumberFormat="0" applyAlignment="0" applyProtection="0"/>
    <xf numFmtId="0" fontId="41" fillId="25" borderId="2" applyNumberFormat="0" applyAlignment="0" applyProtection="0"/>
    <xf numFmtId="0" fontId="42" fillId="25"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43" fillId="0" borderId="6" applyNumberFormat="0" applyFill="0" applyAlignment="0" applyProtection="0"/>
    <xf numFmtId="0" fontId="44" fillId="26" borderId="7" applyNumberFormat="0" applyAlignment="0" applyProtection="0"/>
    <xf numFmtId="0" fontId="31" fillId="0" borderId="0" applyNumberFormat="0" applyFill="0" applyBorder="0" applyAlignment="0" applyProtection="0"/>
    <xf numFmtId="0" fontId="45" fillId="27" borderId="0" applyNumberFormat="0" applyBorder="0" applyAlignment="0" applyProtection="0"/>
    <xf numFmtId="0" fontId="20" fillId="0" borderId="0">
      <alignment/>
      <protection/>
    </xf>
    <xf numFmtId="0" fontId="6"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0" borderId="0" applyNumberFormat="0" applyBorder="0" applyAlignment="0" applyProtection="0"/>
  </cellStyleXfs>
  <cellXfs count="109">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12" fillId="0" borderId="0" xfId="0" applyFont="1" applyAlignment="1">
      <alignment horizontal="left" wrapText="1"/>
    </xf>
    <xf numFmtId="0" fontId="2" fillId="0" borderId="13" xfId="0" applyFont="1" applyBorder="1" applyAlignment="1">
      <alignment horizontal="center"/>
    </xf>
    <xf numFmtId="0" fontId="14"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6" fillId="0" borderId="0" xfId="0" applyNumberFormat="1" applyFont="1" applyBorder="1" applyAlignment="1" applyProtection="1">
      <alignment horizontal="left" vertical="center"/>
      <protection locked="0"/>
    </xf>
    <xf numFmtId="0" fontId="17" fillId="0" borderId="0" xfId="0" applyNumberFormat="1" applyFont="1" applyBorder="1" applyAlignment="1" applyProtection="1">
      <alignment horizontal="left" vertical="center"/>
      <protection locked="0"/>
    </xf>
    <xf numFmtId="0" fontId="16" fillId="0" borderId="0" xfId="0" applyFont="1" applyAlignment="1" applyProtection="1">
      <alignment horizontal="left" wrapText="1"/>
      <protection locked="0"/>
    </xf>
    <xf numFmtId="0" fontId="17"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left" vertical="justify" wrapText="1"/>
      <protection locked="0"/>
    </xf>
    <xf numFmtId="0" fontId="16"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7" fillId="0" borderId="0" xfId="0" applyNumberFormat="1" applyFont="1" applyAlignment="1">
      <alignment horizontal="center"/>
    </xf>
    <xf numFmtId="49" fontId="16" fillId="0" borderId="0" xfId="0" applyNumberFormat="1" applyFont="1" applyAlignment="1">
      <alignment horizontal="center"/>
    </xf>
    <xf numFmtId="49" fontId="16" fillId="0" borderId="0" xfId="0" applyNumberFormat="1" applyFont="1" applyAlignment="1">
      <alignment horizontal="center" vertical="top"/>
    </xf>
    <xf numFmtId="49" fontId="16" fillId="0" borderId="0" xfId="0" applyNumberFormat="1" applyFont="1" applyAlignment="1">
      <alignment horizontal="center"/>
    </xf>
    <xf numFmtId="49" fontId="16" fillId="0" borderId="0" xfId="0" applyNumberFormat="1" applyFont="1" applyAlignment="1">
      <alignment horizontal="center" vertical="justify"/>
    </xf>
    <xf numFmtId="49" fontId="10" fillId="0" borderId="0" xfId="0" applyNumberFormat="1" applyFont="1" applyAlignment="1">
      <alignment horizontal="center" wrapText="1"/>
    </xf>
    <xf numFmtId="49" fontId="16"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5"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9" fillId="0" borderId="0" xfId="0" applyFont="1" applyBorder="1" applyAlignment="1" quotePrefix="1">
      <alignment horizontal="center" vertical="top"/>
    </xf>
    <xf numFmtId="174" fontId="10" fillId="0" borderId="0" xfId="0" applyNumberFormat="1" applyFont="1" applyAlignment="1">
      <alignment/>
    </xf>
    <xf numFmtId="174" fontId="9" fillId="0" borderId="0" xfId="0" applyNumberFormat="1" applyFont="1" applyAlignment="1">
      <alignment vertical="center"/>
    </xf>
    <xf numFmtId="49" fontId="10" fillId="0" borderId="0" xfId="0" applyNumberFormat="1" applyFont="1" applyAlignment="1">
      <alignment horizontal="center" vertical="top" wrapText="1"/>
    </xf>
    <xf numFmtId="174" fontId="9" fillId="0" borderId="0" xfId="0" applyNumberFormat="1" applyFont="1" applyFill="1" applyAlignment="1">
      <alignment vertical="justify"/>
    </xf>
    <xf numFmtId="174" fontId="10" fillId="0" borderId="0" xfId="0" applyNumberFormat="1" applyFont="1" applyFill="1" applyAlignment="1">
      <alignment vertical="justify"/>
    </xf>
    <xf numFmtId="174" fontId="9" fillId="0" borderId="0" xfId="0" applyNumberFormat="1" applyFont="1" applyFill="1" applyAlignment="1">
      <alignment vertical="center"/>
    </xf>
    <xf numFmtId="174" fontId="10" fillId="0" borderId="0" xfId="0" applyNumberFormat="1" applyFont="1" applyAlignment="1">
      <alignment horizontal="right"/>
    </xf>
    <xf numFmtId="174" fontId="18" fillId="0" borderId="0" xfId="0" applyNumberFormat="1" applyFont="1" applyAlignment="1">
      <alignment vertical="justify"/>
    </xf>
    <xf numFmtId="0" fontId="0" fillId="0" borderId="0" xfId="0" applyAlignment="1">
      <alignment vertical="top"/>
    </xf>
    <xf numFmtId="174" fontId="10" fillId="0" borderId="0" xfId="0" applyNumberFormat="1" applyFont="1" applyAlignment="1">
      <alignment vertical="top"/>
    </xf>
    <xf numFmtId="174" fontId="9" fillId="0" borderId="0" xfId="0" applyNumberFormat="1" applyFont="1" applyFill="1" applyAlignment="1">
      <alignment/>
    </xf>
    <xf numFmtId="174" fontId="10" fillId="0" borderId="0" xfId="0" applyNumberFormat="1" applyFont="1" applyAlignment="1">
      <alignment horizontal="right" vertical="justify"/>
    </xf>
    <xf numFmtId="0" fontId="19" fillId="0" borderId="0" xfId="0" applyFont="1" applyFill="1" applyAlignment="1">
      <alignment horizontal="left" vertical="top" wrapText="1"/>
    </xf>
    <xf numFmtId="0" fontId="9" fillId="0" borderId="0" xfId="0" applyFont="1" applyAlignment="1">
      <alignment vertical="top" wrapText="1"/>
    </xf>
    <xf numFmtId="49" fontId="16" fillId="0" borderId="0" xfId="0" applyNumberFormat="1" applyFont="1" applyAlignment="1">
      <alignment horizontal="center" vertical="top"/>
    </xf>
    <xf numFmtId="0" fontId="9" fillId="0" borderId="0" xfId="53" applyFont="1" applyBorder="1" applyAlignment="1">
      <alignment vertical="top" wrapText="1"/>
      <protection/>
    </xf>
    <xf numFmtId="0" fontId="9" fillId="0" borderId="0" xfId="0" applyNumberFormat="1" applyFont="1" applyAlignment="1">
      <alignment horizontal="justify" vertical="top" wrapText="1"/>
    </xf>
    <xf numFmtId="0" fontId="13" fillId="0" borderId="16" xfId="0" applyFont="1" applyBorder="1" applyAlignment="1">
      <alignment horizontal="center" vertical="center" wrapText="1"/>
    </xf>
    <xf numFmtId="0" fontId="0" fillId="0" borderId="17" xfId="0" applyBorder="1" applyAlignment="1">
      <alignment horizontal="center" vertical="center" wrapText="1"/>
    </xf>
    <xf numFmtId="0" fontId="15" fillId="0" borderId="0" xfId="0" applyFont="1" applyAlignment="1">
      <alignment horizontal="left" wrapText="1"/>
    </xf>
    <xf numFmtId="49" fontId="3" fillId="0" borderId="18" xfId="0" applyNumberFormat="1" applyFont="1" applyBorder="1" applyAlignment="1" applyProtection="1">
      <alignment horizontal="center" vertical="center" wrapText="1"/>
      <protection locked="0"/>
    </xf>
    <xf numFmtId="49" fontId="3" fillId="0" borderId="19"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3" fillId="0" borderId="17" xfId="0" applyFont="1" applyBorder="1" applyAlignment="1">
      <alignment horizontal="center" vertical="center" wrapText="1"/>
    </xf>
    <xf numFmtId="0" fontId="13" fillId="0" borderId="20" xfId="0" applyFont="1" applyBorder="1" applyAlignment="1">
      <alignment horizontal="center" vertical="center" wrapText="1"/>
    </xf>
    <xf numFmtId="49" fontId="4" fillId="0" borderId="21" xfId="0" applyNumberFormat="1" applyFont="1" applyBorder="1" applyAlignment="1" applyProtection="1">
      <alignment horizontal="center" vertical="center" wrapText="1"/>
      <protection locked="0"/>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18"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16" fillId="0" borderId="0" xfId="0" applyNumberFormat="1" applyFont="1" applyAlignment="1">
      <alignment horizontal="center" vertical="justify"/>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N942"/>
  <sheetViews>
    <sheetView tabSelected="1" view="pageBreakPreview" zoomScale="65" zoomScaleSheetLayoutView="65" zoomScalePageLayoutView="0" workbookViewId="0" topLeftCell="A1">
      <pane xSplit="1425" ySplit="2595" topLeftCell="C1" activePane="bottomRight" state="split"/>
      <selection pane="topLeft" activeCell="F99" sqref="F99"/>
      <selection pane="topRight" activeCell="M6" sqref="M6"/>
      <selection pane="bottomLeft" activeCell="A98" sqref="A98:L98"/>
      <selection pane="bottomRight" activeCell="J5" sqref="I5:J5"/>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5.00390625" style="1" customWidth="1"/>
    <col min="7" max="7" width="10.625" style="1" customWidth="1"/>
    <col min="8" max="8" width="13.00390625" style="1" customWidth="1"/>
    <col min="9" max="9" width="10.25390625" style="1" customWidth="1"/>
    <col min="10" max="10" width="12.375" style="1" customWidth="1"/>
    <col min="11" max="11" width="12.875" style="1" customWidth="1"/>
    <col min="12" max="12" width="14.75390625" style="1" customWidth="1"/>
    <col min="13" max="13" width="14.875" style="1" customWidth="1"/>
    <col min="14" max="14" width="12.625" style="1" customWidth="1"/>
    <col min="15" max="16384" width="9.125" style="1" customWidth="1"/>
  </cols>
  <sheetData>
    <row r="4" spans="9:13" ht="15.75">
      <c r="I4" s="1" t="s">
        <v>117</v>
      </c>
      <c r="L4" s="8" t="s">
        <v>179</v>
      </c>
      <c r="M4" s="8"/>
    </row>
    <row r="5" spans="9:13" ht="15.75">
      <c r="I5" s="1" t="s">
        <v>117</v>
      </c>
      <c r="L5" s="8" t="s">
        <v>98</v>
      </c>
      <c r="M5" s="8"/>
    </row>
    <row r="6" spans="9:13" ht="15.75">
      <c r="I6" s="1" t="s">
        <v>117</v>
      </c>
      <c r="L6" s="8" t="s">
        <v>219</v>
      </c>
      <c r="M6" s="8"/>
    </row>
    <row r="7" spans="12:13" ht="15.75">
      <c r="L7" s="8"/>
      <c r="M7" s="8"/>
    </row>
    <row r="8" spans="1:13" ht="20.25">
      <c r="A8" s="104" t="s">
        <v>216</v>
      </c>
      <c r="B8" s="104"/>
      <c r="C8" s="104"/>
      <c r="D8" s="104"/>
      <c r="E8" s="104"/>
      <c r="F8" s="104"/>
      <c r="G8" s="104"/>
      <c r="H8" s="104"/>
      <c r="I8" s="104"/>
      <c r="J8" s="104"/>
      <c r="K8" s="104"/>
      <c r="L8" s="104"/>
      <c r="M8" s="104"/>
    </row>
    <row r="9" ht="13.5" thickBot="1">
      <c r="M9" s="1" t="s">
        <v>8</v>
      </c>
    </row>
    <row r="10" spans="1:13" ht="48" customHeight="1">
      <c r="A10" s="45" t="s">
        <v>146</v>
      </c>
      <c r="B10" s="57" t="s">
        <v>149</v>
      </c>
      <c r="C10" s="83" t="s">
        <v>33</v>
      </c>
      <c r="D10" s="84"/>
      <c r="E10" s="84"/>
      <c r="F10" s="83" t="s">
        <v>34</v>
      </c>
      <c r="G10" s="89"/>
      <c r="H10" s="89"/>
      <c r="I10" s="89"/>
      <c r="J10" s="89"/>
      <c r="K10" s="89"/>
      <c r="L10" s="90"/>
      <c r="M10" s="107" t="s">
        <v>158</v>
      </c>
    </row>
    <row r="11" spans="1:13" ht="12.75" customHeight="1">
      <c r="A11" s="98" t="s">
        <v>147</v>
      </c>
      <c r="B11" s="101" t="s">
        <v>150</v>
      </c>
      <c r="C11" s="86" t="s">
        <v>4</v>
      </c>
      <c r="D11" s="106" t="s">
        <v>5</v>
      </c>
      <c r="E11" s="106"/>
      <c r="F11" s="105" t="s">
        <v>4</v>
      </c>
      <c r="G11" s="106" t="s">
        <v>35</v>
      </c>
      <c r="H11" s="106" t="s">
        <v>5</v>
      </c>
      <c r="I11" s="106"/>
      <c r="J11" s="106" t="s">
        <v>36</v>
      </c>
      <c r="K11" s="91" t="s">
        <v>155</v>
      </c>
      <c r="L11" s="92"/>
      <c r="M11" s="108"/>
    </row>
    <row r="12" spans="1:13" ht="12.75" customHeight="1">
      <c r="A12" s="99"/>
      <c r="B12" s="102"/>
      <c r="C12" s="87"/>
      <c r="D12" s="95" t="s">
        <v>6</v>
      </c>
      <c r="E12" s="95" t="s">
        <v>7</v>
      </c>
      <c r="F12" s="105"/>
      <c r="G12" s="106"/>
      <c r="H12" s="95" t="s">
        <v>6</v>
      </c>
      <c r="I12" s="95" t="s">
        <v>7</v>
      </c>
      <c r="J12" s="106"/>
      <c r="K12" s="93" t="s">
        <v>156</v>
      </c>
      <c r="L12" s="61" t="s">
        <v>155</v>
      </c>
      <c r="M12" s="108"/>
    </row>
    <row r="13" spans="1:13" ht="137.25" customHeight="1">
      <c r="A13" s="100"/>
      <c r="B13" s="103"/>
      <c r="C13" s="88"/>
      <c r="D13" s="96"/>
      <c r="E13" s="96"/>
      <c r="F13" s="105"/>
      <c r="G13" s="106"/>
      <c r="H13" s="96"/>
      <c r="I13" s="96"/>
      <c r="J13" s="106"/>
      <c r="K13" s="94"/>
      <c r="L13" s="61" t="s">
        <v>157</v>
      </c>
      <c r="M13" s="108"/>
    </row>
    <row r="14" spans="1:13" ht="17.25" customHeight="1" thickBot="1">
      <c r="A14" s="3">
        <v>1</v>
      </c>
      <c r="B14" s="4">
        <v>2</v>
      </c>
      <c r="C14" s="2">
        <v>3</v>
      </c>
      <c r="D14" s="2">
        <v>4</v>
      </c>
      <c r="E14" s="2">
        <v>5</v>
      </c>
      <c r="F14" s="4">
        <v>6</v>
      </c>
      <c r="G14" s="4">
        <v>7</v>
      </c>
      <c r="H14" s="4">
        <v>8</v>
      </c>
      <c r="I14" s="4">
        <v>9</v>
      </c>
      <c r="J14" s="4">
        <v>10</v>
      </c>
      <c r="K14" s="27">
        <v>11</v>
      </c>
      <c r="L14" s="27">
        <v>12</v>
      </c>
      <c r="M14" s="5">
        <v>13</v>
      </c>
    </row>
    <row r="15" spans="1:13" ht="23.25" customHeight="1">
      <c r="A15" s="55" t="s">
        <v>182</v>
      </c>
      <c r="B15" s="9" t="s">
        <v>38</v>
      </c>
      <c r="C15" s="8"/>
      <c r="D15" s="8"/>
      <c r="E15" s="8"/>
      <c r="M15" s="31"/>
    </row>
    <row r="16" spans="1:13" ht="15.75">
      <c r="A16" s="47" t="s">
        <v>148</v>
      </c>
      <c r="B16" s="10" t="s">
        <v>29</v>
      </c>
      <c r="C16" s="69">
        <v>494.354</v>
      </c>
      <c r="D16" s="29">
        <v>294.281</v>
      </c>
      <c r="E16" s="29">
        <v>44.027</v>
      </c>
      <c r="F16" s="29">
        <f>G16+J16</f>
        <v>3.51</v>
      </c>
      <c r="G16" s="29">
        <v>1.51</v>
      </c>
      <c r="H16" s="29"/>
      <c r="I16" s="29"/>
      <c r="J16" s="69">
        <v>2</v>
      </c>
      <c r="K16" s="69">
        <v>2</v>
      </c>
      <c r="L16" s="29">
        <v>2</v>
      </c>
      <c r="M16" s="29">
        <f>SUM(C16,F16)</f>
        <v>497.864</v>
      </c>
    </row>
    <row r="17" spans="1:13" ht="15.75" customHeight="1">
      <c r="A17" s="48" t="s">
        <v>21</v>
      </c>
      <c r="B17" s="19" t="s">
        <v>39</v>
      </c>
      <c r="C17" s="69">
        <f>C18+C19</f>
        <v>25.325</v>
      </c>
      <c r="D17" s="8"/>
      <c r="E17" s="29"/>
      <c r="F17" s="29"/>
      <c r="G17" s="29"/>
      <c r="H17" s="29"/>
      <c r="I17" s="29"/>
      <c r="J17" s="29"/>
      <c r="K17" s="29"/>
      <c r="L17" s="29"/>
      <c r="M17" s="29">
        <f>SUM(C17,F17)</f>
        <v>25.325</v>
      </c>
    </row>
    <row r="18" spans="1:13" ht="15.75" customHeight="1">
      <c r="A18" s="48" t="s">
        <v>30</v>
      </c>
      <c r="B18" s="34" t="s">
        <v>28</v>
      </c>
      <c r="C18" s="69">
        <v>25.325</v>
      </c>
      <c r="D18" s="8"/>
      <c r="E18" s="29"/>
      <c r="F18" s="29"/>
      <c r="G18" s="29"/>
      <c r="H18" s="29"/>
      <c r="I18" s="29"/>
      <c r="J18" s="29"/>
      <c r="K18" s="29"/>
      <c r="L18" s="29"/>
      <c r="M18" s="29">
        <f>SUM(C18,F18)</f>
        <v>25.325</v>
      </c>
    </row>
    <row r="19" spans="1:13" ht="15.75" customHeight="1">
      <c r="A19" s="48" t="s">
        <v>40</v>
      </c>
      <c r="B19" s="34" t="s">
        <v>170</v>
      </c>
      <c r="C19" s="69">
        <v>0</v>
      </c>
      <c r="D19" s="8"/>
      <c r="E19" s="29"/>
      <c r="F19" s="29"/>
      <c r="G19" s="29"/>
      <c r="H19" s="29"/>
      <c r="I19" s="29"/>
      <c r="J19" s="29"/>
      <c r="K19" s="29"/>
      <c r="L19" s="29"/>
      <c r="M19" s="29">
        <f>SUM(C19,F19)</f>
        <v>0</v>
      </c>
    </row>
    <row r="20" spans="1:13" ht="17.25" customHeight="1">
      <c r="A20" s="54" t="s">
        <v>25</v>
      </c>
      <c r="B20" s="39" t="s">
        <v>217</v>
      </c>
      <c r="C20" s="69"/>
      <c r="D20" s="64"/>
      <c r="E20" s="64"/>
      <c r="F20" s="29">
        <f>G20+J20</f>
        <v>8.5</v>
      </c>
      <c r="G20" s="29">
        <v>0.6</v>
      </c>
      <c r="H20" s="29"/>
      <c r="I20" s="29"/>
      <c r="J20" s="29">
        <v>7.9</v>
      </c>
      <c r="K20" s="29"/>
      <c r="L20" s="29"/>
      <c r="M20" s="29"/>
    </row>
    <row r="21" spans="1:13" ht="18" customHeight="1">
      <c r="A21" s="49"/>
      <c r="B21" s="9" t="s">
        <v>4</v>
      </c>
      <c r="C21" s="70">
        <f>C16+C17+C20</f>
        <v>519.679</v>
      </c>
      <c r="D21" s="70">
        <f>D16+D17+D20</f>
        <v>294.281</v>
      </c>
      <c r="E21" s="70">
        <f>E16+E17+E20</f>
        <v>44.027</v>
      </c>
      <c r="F21" s="70">
        <f>F16+F17+F20</f>
        <v>12.01</v>
      </c>
      <c r="G21" s="70">
        <f>G16+G17+G20</f>
        <v>2.11</v>
      </c>
      <c r="H21" s="32"/>
      <c r="I21" s="32"/>
      <c r="J21" s="32">
        <f>J16+J17+J20</f>
        <v>9.9</v>
      </c>
      <c r="K21" s="32"/>
      <c r="L21" s="32"/>
      <c r="M21" s="60">
        <f>SUM(C21,F21)</f>
        <v>531.689</v>
      </c>
    </row>
    <row r="22" spans="1:13" s="21" customFormat="1" ht="15.75">
      <c r="A22" s="49"/>
      <c r="B22" s="20"/>
      <c r="C22" s="69"/>
      <c r="D22" s="29"/>
      <c r="E22" s="29"/>
      <c r="F22" s="29"/>
      <c r="G22" s="29"/>
      <c r="H22" s="29"/>
      <c r="I22" s="29"/>
      <c r="J22" s="29"/>
      <c r="K22" s="29"/>
      <c r="L22" s="29"/>
      <c r="M22" s="29"/>
    </row>
    <row r="23" spans="1:13" s="21" customFormat="1" ht="15.75">
      <c r="A23" s="55" t="s">
        <v>183</v>
      </c>
      <c r="B23" s="14" t="s">
        <v>41</v>
      </c>
      <c r="C23" s="69"/>
      <c r="D23" s="29"/>
      <c r="E23" s="29"/>
      <c r="F23" s="29"/>
      <c r="G23" s="29"/>
      <c r="H23" s="29"/>
      <c r="I23" s="29"/>
      <c r="J23" s="29"/>
      <c r="K23" s="29"/>
      <c r="L23" s="29"/>
      <c r="M23" s="29"/>
    </row>
    <row r="24" spans="1:13" s="21" customFormat="1" ht="15.75">
      <c r="A24" s="47" t="s">
        <v>65</v>
      </c>
      <c r="B24" s="40" t="s">
        <v>66</v>
      </c>
      <c r="C24" s="69">
        <v>12</v>
      </c>
      <c r="D24" s="29"/>
      <c r="E24" s="29"/>
      <c r="F24" s="29"/>
      <c r="G24" s="29"/>
      <c r="H24" s="29"/>
      <c r="I24" s="29"/>
      <c r="J24" s="29"/>
      <c r="K24" s="29"/>
      <c r="L24" s="29"/>
      <c r="M24" s="29">
        <f aca="true" t="shared" si="0" ref="M24:M31">SUM(C24,F24)</f>
        <v>12</v>
      </c>
    </row>
    <row r="25" spans="1:13" s="21" customFormat="1" ht="15.75">
      <c r="A25" s="50" t="s">
        <v>42</v>
      </c>
      <c r="B25" s="35" t="s">
        <v>43</v>
      </c>
      <c r="C25" s="70">
        <f>C26+C27+C28+C29+C30</f>
        <v>9797.347</v>
      </c>
      <c r="D25" s="70">
        <f>D26+D30+D27+D28+D29</f>
        <v>5505.413</v>
      </c>
      <c r="E25" s="70">
        <f>E26+E30+E27+E28+E29</f>
        <v>1111.455</v>
      </c>
      <c r="F25" s="32">
        <f>F26+F27+F28+F29+F30</f>
        <v>349.767</v>
      </c>
      <c r="G25" s="32">
        <f>G26+G27+G28+G29+G30</f>
        <v>319.86899999999997</v>
      </c>
      <c r="H25" s="32">
        <f>H26+H27+H28+H29+H30</f>
        <v>63.049</v>
      </c>
      <c r="I25" s="32">
        <f>I26</f>
        <v>0</v>
      </c>
      <c r="J25" s="32">
        <f>J26+J27+J28+J29+J30</f>
        <v>29.898</v>
      </c>
      <c r="K25" s="32">
        <f>K26</f>
        <v>17.719</v>
      </c>
      <c r="L25" s="32">
        <f>L26</f>
        <v>14</v>
      </c>
      <c r="M25" s="32">
        <f t="shared" si="0"/>
        <v>10147.114</v>
      </c>
    </row>
    <row r="26" spans="1:13" s="21" customFormat="1" ht="15.75">
      <c r="A26" s="51" t="s">
        <v>44</v>
      </c>
      <c r="B26" s="36" t="s">
        <v>166</v>
      </c>
      <c r="C26" s="69">
        <v>6459.502</v>
      </c>
      <c r="D26" s="29">
        <v>3410.677</v>
      </c>
      <c r="E26" s="29">
        <v>844.309</v>
      </c>
      <c r="F26" s="29">
        <f>G26+J26</f>
        <v>329.889</v>
      </c>
      <c r="G26" s="29">
        <f>185.464+114.527</f>
        <v>299.991</v>
      </c>
      <c r="H26" s="29">
        <v>63.049</v>
      </c>
      <c r="I26" s="29">
        <v>0</v>
      </c>
      <c r="J26" s="76">
        <f>29.898</f>
        <v>29.898</v>
      </c>
      <c r="K26" s="23">
        <v>17.719</v>
      </c>
      <c r="L26" s="23">
        <v>14</v>
      </c>
      <c r="M26" s="29">
        <f t="shared" si="0"/>
        <v>6789.3910000000005</v>
      </c>
    </row>
    <row r="27" spans="1:13" s="21" customFormat="1" ht="15.75">
      <c r="A27" s="51" t="s">
        <v>208</v>
      </c>
      <c r="B27" s="36" t="s">
        <v>211</v>
      </c>
      <c r="C27" s="69">
        <v>509.804</v>
      </c>
      <c r="D27" s="29">
        <v>299.338</v>
      </c>
      <c r="E27" s="29"/>
      <c r="F27" s="29"/>
      <c r="G27" s="29"/>
      <c r="H27" s="29"/>
      <c r="I27" s="29"/>
      <c r="J27" s="76"/>
      <c r="K27" s="23"/>
      <c r="L27" s="23"/>
      <c r="M27" s="29"/>
    </row>
    <row r="28" spans="1:13" s="21" customFormat="1" ht="15.75">
      <c r="A28" s="51" t="s">
        <v>209</v>
      </c>
      <c r="B28" s="36" t="s">
        <v>212</v>
      </c>
      <c r="C28" s="69">
        <v>13.638</v>
      </c>
      <c r="D28" s="29"/>
      <c r="E28" s="29"/>
      <c r="F28" s="29"/>
      <c r="G28" s="29"/>
      <c r="H28" s="29"/>
      <c r="I28" s="29"/>
      <c r="J28" s="76"/>
      <c r="K28" s="23"/>
      <c r="L28" s="23"/>
      <c r="M28" s="29"/>
    </row>
    <row r="29" spans="1:13" s="21" customFormat="1" ht="15.75">
      <c r="A29" s="51" t="s">
        <v>210</v>
      </c>
      <c r="B29" s="36" t="s">
        <v>213</v>
      </c>
      <c r="C29" s="69">
        <v>16.5</v>
      </c>
      <c r="D29" s="29"/>
      <c r="E29" s="29"/>
      <c r="F29" s="29"/>
      <c r="G29" s="29"/>
      <c r="H29" s="29"/>
      <c r="I29" s="29"/>
      <c r="J29" s="76"/>
      <c r="K29" s="23"/>
      <c r="L29" s="23"/>
      <c r="M29" s="29"/>
    </row>
    <row r="30" spans="1:13" s="21" customFormat="1" ht="21" customHeight="1">
      <c r="A30" s="51" t="s">
        <v>195</v>
      </c>
      <c r="B30" s="36" t="s">
        <v>196</v>
      </c>
      <c r="C30" s="69">
        <v>2797.903</v>
      </c>
      <c r="D30" s="29">
        <v>1795.398</v>
      </c>
      <c r="E30" s="29">
        <v>267.146</v>
      </c>
      <c r="F30" s="29">
        <f>G30+J30</f>
        <v>19.878</v>
      </c>
      <c r="G30" s="29">
        <f>9.483+10.395</f>
        <v>19.878</v>
      </c>
      <c r="H30" s="29"/>
      <c r="I30" s="29"/>
      <c r="J30" s="8"/>
      <c r="K30" s="8"/>
      <c r="L30" s="8"/>
      <c r="M30" s="29"/>
    </row>
    <row r="31" spans="1:13" s="21" customFormat="1" ht="15.75">
      <c r="A31" s="50" t="s">
        <v>37</v>
      </c>
      <c r="B31" s="37" t="s">
        <v>10</v>
      </c>
      <c r="C31" s="70">
        <f>C32+C34</f>
        <v>5.996</v>
      </c>
      <c r="D31" s="32">
        <f>D32+D34</f>
        <v>0</v>
      </c>
      <c r="E31" s="32">
        <f>E32+E34</f>
        <v>0</v>
      </c>
      <c r="F31" s="8"/>
      <c r="G31" s="8"/>
      <c r="H31" s="8"/>
      <c r="I31" s="8"/>
      <c r="J31" s="8"/>
      <c r="K31" s="8"/>
      <c r="L31" s="8"/>
      <c r="M31" s="32">
        <f t="shared" si="0"/>
        <v>5.996</v>
      </c>
    </row>
    <row r="32" spans="1:13" s="21" customFormat="1" ht="15.75">
      <c r="A32" s="51" t="s">
        <v>48</v>
      </c>
      <c r="B32" s="36" t="s">
        <v>49</v>
      </c>
      <c r="C32" s="69">
        <v>2.996</v>
      </c>
      <c r="D32" s="29"/>
      <c r="E32" s="29"/>
      <c r="F32" s="29"/>
      <c r="G32" s="29"/>
      <c r="H32" s="29"/>
      <c r="I32" s="29"/>
      <c r="J32" s="29"/>
      <c r="K32" s="29"/>
      <c r="L32" s="29"/>
      <c r="M32" s="29">
        <f>SUM(C32,F32)</f>
        <v>2.996</v>
      </c>
    </row>
    <row r="33" spans="1:13" s="21" customFormat="1" ht="15.75">
      <c r="A33" s="51"/>
      <c r="B33" s="36" t="s">
        <v>50</v>
      </c>
      <c r="C33" s="69"/>
      <c r="D33" s="29"/>
      <c r="E33" s="29"/>
      <c r="F33" s="29"/>
      <c r="G33" s="29"/>
      <c r="H33" s="29"/>
      <c r="I33" s="29"/>
      <c r="J33" s="29"/>
      <c r="K33" s="29"/>
      <c r="L33" s="29"/>
      <c r="M33" s="29"/>
    </row>
    <row r="34" spans="1:13" s="21" customFormat="1" ht="15.75">
      <c r="A34" s="51" t="s">
        <v>51</v>
      </c>
      <c r="B34" s="36" t="s">
        <v>121</v>
      </c>
      <c r="C34" s="69">
        <v>3</v>
      </c>
      <c r="D34" s="29"/>
      <c r="E34" s="29"/>
      <c r="F34" s="29"/>
      <c r="G34" s="29"/>
      <c r="H34" s="29"/>
      <c r="I34" s="29"/>
      <c r="J34" s="29"/>
      <c r="K34" s="29"/>
      <c r="L34" s="29"/>
      <c r="M34" s="29">
        <f>SUM(C34,F34)</f>
        <v>3</v>
      </c>
    </row>
    <row r="35" spans="1:13" s="21" customFormat="1" ht="15.75">
      <c r="A35" s="51"/>
      <c r="B35" s="36"/>
      <c r="C35" s="69"/>
      <c r="D35" s="29"/>
      <c r="E35" s="29"/>
      <c r="F35" s="29"/>
      <c r="G35" s="29"/>
      <c r="H35" s="29"/>
      <c r="I35" s="29"/>
      <c r="J35" s="29"/>
      <c r="K35" s="29"/>
      <c r="L35" s="29"/>
      <c r="M35" s="29"/>
    </row>
    <row r="36" spans="1:13" s="21" customFormat="1" ht="15.75">
      <c r="A36" s="50" t="s">
        <v>52</v>
      </c>
      <c r="B36" s="37" t="s">
        <v>53</v>
      </c>
      <c r="C36" s="70">
        <f>C37+C39+C40</f>
        <v>61.138</v>
      </c>
      <c r="D36" s="32"/>
      <c r="E36" s="32"/>
      <c r="F36" s="32"/>
      <c r="G36" s="32"/>
      <c r="H36" s="32"/>
      <c r="I36" s="32"/>
      <c r="J36" s="32"/>
      <c r="K36" s="32"/>
      <c r="L36" s="32"/>
      <c r="M36" s="32">
        <f>SUM(C36,F36)</f>
        <v>61.138</v>
      </c>
    </row>
    <row r="37" spans="1:13" s="21" customFormat="1" ht="15.75">
      <c r="A37" s="51" t="s">
        <v>164</v>
      </c>
      <c r="B37" s="36" t="s">
        <v>165</v>
      </c>
      <c r="C37" s="69">
        <v>3.9</v>
      </c>
      <c r="D37" s="29"/>
      <c r="E37" s="29"/>
      <c r="F37" s="29"/>
      <c r="G37" s="29"/>
      <c r="H37" s="29"/>
      <c r="I37" s="29"/>
      <c r="J37" s="29"/>
      <c r="K37" s="29"/>
      <c r="L37" s="29"/>
      <c r="M37" s="29">
        <f>SUM(C37,F37)</f>
        <v>3.9</v>
      </c>
    </row>
    <row r="38" spans="1:13" s="21" customFormat="1" ht="15.75">
      <c r="A38" s="51"/>
      <c r="B38" s="36"/>
      <c r="C38" s="69"/>
      <c r="D38" s="29"/>
      <c r="E38" s="29"/>
      <c r="F38" s="29"/>
      <c r="G38" s="29"/>
      <c r="H38" s="29"/>
      <c r="I38" s="29"/>
      <c r="J38" s="29"/>
      <c r="K38" s="29"/>
      <c r="L38" s="29"/>
      <c r="M38" s="29"/>
    </row>
    <row r="39" spans="1:13" s="21" customFormat="1" ht="47.25">
      <c r="A39" s="54" t="s">
        <v>122</v>
      </c>
      <c r="B39" s="36" t="s">
        <v>171</v>
      </c>
      <c r="C39" s="69">
        <v>7</v>
      </c>
      <c r="D39" s="29"/>
      <c r="E39" s="29"/>
      <c r="F39" s="29"/>
      <c r="G39" s="29"/>
      <c r="H39" s="29"/>
      <c r="I39" s="29"/>
      <c r="J39" s="29"/>
      <c r="K39" s="29"/>
      <c r="L39" s="29"/>
      <c r="M39" s="29">
        <f aca="true" t="shared" si="1" ref="M39:M47">SUM(C39,F39)</f>
        <v>7</v>
      </c>
    </row>
    <row r="40" spans="1:13" s="21" customFormat="1" ht="31.5">
      <c r="A40" s="54" t="s">
        <v>20</v>
      </c>
      <c r="B40" s="36" t="s">
        <v>159</v>
      </c>
      <c r="C40" s="69">
        <v>50.238</v>
      </c>
      <c r="D40" s="29"/>
      <c r="E40" s="29"/>
      <c r="F40" s="29"/>
      <c r="G40" s="29"/>
      <c r="H40" s="29"/>
      <c r="I40" s="29"/>
      <c r="J40" s="29"/>
      <c r="K40" s="29"/>
      <c r="L40" s="29"/>
      <c r="M40" s="29">
        <f t="shared" si="1"/>
        <v>50.238</v>
      </c>
    </row>
    <row r="41" spans="1:13" s="21" customFormat="1" ht="31.5">
      <c r="A41" s="52" t="s">
        <v>197</v>
      </c>
      <c r="B41" s="43" t="s">
        <v>198</v>
      </c>
      <c r="C41" s="69">
        <v>0</v>
      </c>
      <c r="D41" s="29"/>
      <c r="E41" s="29"/>
      <c r="F41" s="29"/>
      <c r="G41" s="29"/>
      <c r="H41" s="29"/>
      <c r="I41" s="29"/>
      <c r="J41" s="29"/>
      <c r="K41" s="29"/>
      <c r="L41" s="29"/>
      <c r="M41" s="29">
        <f t="shared" si="1"/>
        <v>0</v>
      </c>
    </row>
    <row r="42" spans="1:13" s="21" customFormat="1" ht="48" customHeight="1">
      <c r="A42" s="52" t="s">
        <v>191</v>
      </c>
      <c r="B42" s="43" t="s">
        <v>192</v>
      </c>
      <c r="C42" s="69"/>
      <c r="D42" s="29"/>
      <c r="E42" s="29"/>
      <c r="F42" s="29">
        <f>G42+J42</f>
        <v>0.426</v>
      </c>
      <c r="G42" s="29">
        <v>0</v>
      </c>
      <c r="H42" s="29"/>
      <c r="I42" s="29"/>
      <c r="J42" s="29">
        <v>0.426</v>
      </c>
      <c r="K42" s="29"/>
      <c r="L42" s="29"/>
      <c r="M42" s="29">
        <f t="shared" si="1"/>
        <v>0.426</v>
      </c>
    </row>
    <row r="43" spans="1:13" s="21" customFormat="1" ht="21" customHeight="1">
      <c r="A43" s="53" t="s">
        <v>54</v>
      </c>
      <c r="B43" s="38" t="s">
        <v>55</v>
      </c>
      <c r="C43" s="69">
        <v>10.391</v>
      </c>
      <c r="D43" s="29"/>
      <c r="E43" s="29"/>
      <c r="F43" s="29"/>
      <c r="G43" s="29"/>
      <c r="H43" s="29"/>
      <c r="I43" s="29"/>
      <c r="J43" s="29"/>
      <c r="K43" s="29"/>
      <c r="L43" s="29"/>
      <c r="M43" s="29">
        <f t="shared" si="1"/>
        <v>10.391</v>
      </c>
    </row>
    <row r="44" spans="1:13" s="21" customFormat="1" ht="15.75">
      <c r="A44" s="53"/>
      <c r="B44" s="38" t="s">
        <v>56</v>
      </c>
      <c r="C44" s="70"/>
      <c r="D44" s="29"/>
      <c r="E44" s="29"/>
      <c r="F44" s="29"/>
      <c r="G44" s="29"/>
      <c r="H44" s="29"/>
      <c r="I44" s="29"/>
      <c r="J44" s="29"/>
      <c r="K44" s="29"/>
      <c r="L44" s="29"/>
      <c r="M44" s="29">
        <f t="shared" si="1"/>
        <v>0</v>
      </c>
    </row>
    <row r="45" spans="1:13" s="21" customFormat="1" ht="31.5">
      <c r="A45" s="80" t="s">
        <v>193</v>
      </c>
      <c r="B45" s="79" t="s">
        <v>194</v>
      </c>
      <c r="C45" s="70"/>
      <c r="D45" s="29"/>
      <c r="E45" s="29"/>
      <c r="F45" s="29">
        <f>G45+J45</f>
        <v>0</v>
      </c>
      <c r="G45" s="29">
        <v>0</v>
      </c>
      <c r="H45" s="29"/>
      <c r="I45" s="29"/>
      <c r="J45" s="29"/>
      <c r="K45" s="29"/>
      <c r="L45" s="29"/>
      <c r="M45" s="29">
        <f t="shared" si="1"/>
        <v>0</v>
      </c>
    </row>
    <row r="46" spans="1:13" s="21" customFormat="1" ht="141.75">
      <c r="A46" s="80" t="s">
        <v>199</v>
      </c>
      <c r="B46" s="43" t="s">
        <v>200</v>
      </c>
      <c r="C46" s="69">
        <v>0</v>
      </c>
      <c r="D46" s="29"/>
      <c r="E46" s="29"/>
      <c r="F46" s="29"/>
      <c r="G46" s="29"/>
      <c r="H46" s="29"/>
      <c r="I46" s="29"/>
      <c r="J46" s="29"/>
      <c r="K46" s="29"/>
      <c r="L46" s="29"/>
      <c r="M46" s="29">
        <f t="shared" si="1"/>
        <v>0</v>
      </c>
    </row>
    <row r="47" spans="1:13" s="21" customFormat="1" ht="33" customHeight="1">
      <c r="A47" s="54" t="s">
        <v>25</v>
      </c>
      <c r="B47" s="39" t="s">
        <v>99</v>
      </c>
      <c r="C47" s="69">
        <v>68.871</v>
      </c>
      <c r="D47" s="64"/>
      <c r="E47" s="64"/>
      <c r="F47" s="29">
        <f>G47+J47</f>
        <v>0</v>
      </c>
      <c r="G47" s="29">
        <f>H47+K47</f>
        <v>0</v>
      </c>
      <c r="H47" s="29"/>
      <c r="I47" s="29"/>
      <c r="J47" s="29">
        <v>0</v>
      </c>
      <c r="K47" s="29"/>
      <c r="L47" s="29"/>
      <c r="M47" s="29">
        <f t="shared" si="1"/>
        <v>68.871</v>
      </c>
    </row>
    <row r="48" spans="1:13" ht="15.75">
      <c r="A48" s="49"/>
      <c r="B48" s="14" t="s">
        <v>11</v>
      </c>
      <c r="C48" s="70">
        <f>C25+C31+C36+C43+C47+C46+C41+C42+C45+C24</f>
        <v>9955.742999999999</v>
      </c>
      <c r="D48" s="70">
        <f>D25+D31+D36+D43+D47+D46+D41+D42+D45+D24</f>
        <v>5505.413</v>
      </c>
      <c r="E48" s="70">
        <f>E25+E31+E36+E43+E47+E46+E41+E42+E45+E24</f>
        <v>1111.455</v>
      </c>
      <c r="F48" s="70">
        <f>F25+F31+F36+F43+F47+F41+F42+F45</f>
        <v>350.193</v>
      </c>
      <c r="G48" s="70">
        <f aca="true" t="shared" si="2" ref="G48:L48">G25+G31+G36+G43+G47+G41+G42+G45</f>
        <v>319.86899999999997</v>
      </c>
      <c r="H48" s="70">
        <f t="shared" si="2"/>
        <v>63.049</v>
      </c>
      <c r="I48" s="70">
        <f t="shared" si="2"/>
        <v>0</v>
      </c>
      <c r="J48" s="70">
        <f t="shared" si="2"/>
        <v>30.323999999999998</v>
      </c>
      <c r="K48" s="70">
        <f t="shared" si="2"/>
        <v>17.719</v>
      </c>
      <c r="L48" s="70">
        <f t="shared" si="2"/>
        <v>14</v>
      </c>
      <c r="M48" s="32">
        <f>C48+F48</f>
        <v>10305.935999999998</v>
      </c>
    </row>
    <row r="49" spans="1:13" s="21" customFormat="1" ht="13.5" customHeight="1">
      <c r="A49" s="49"/>
      <c r="B49" s="26"/>
      <c r="C49" s="69"/>
      <c r="D49" s="29"/>
      <c r="E49" s="29"/>
      <c r="F49" s="29"/>
      <c r="G49" s="29"/>
      <c r="H49" s="29"/>
      <c r="I49" s="29"/>
      <c r="J49" s="29"/>
      <c r="K49" s="29"/>
      <c r="L49" s="29"/>
      <c r="M49" s="29"/>
    </row>
    <row r="50" spans="1:13" ht="15.75">
      <c r="A50" s="68" t="s">
        <v>184</v>
      </c>
      <c r="B50" s="22" t="s">
        <v>57</v>
      </c>
      <c r="C50" s="69"/>
      <c r="D50" s="29"/>
      <c r="E50" s="29"/>
      <c r="F50" s="29"/>
      <c r="G50" s="29"/>
      <c r="H50" s="29"/>
      <c r="I50" s="29"/>
      <c r="J50" s="29"/>
      <c r="K50" s="29"/>
      <c r="L50" s="29"/>
      <c r="M50" s="29"/>
    </row>
    <row r="51" spans="1:13" ht="15.75">
      <c r="A51" s="55" t="s">
        <v>58</v>
      </c>
      <c r="B51" s="9" t="s">
        <v>12</v>
      </c>
      <c r="C51" s="70">
        <f aca="true" t="shared" si="3" ref="C51:H51">C52+C53+C54+C55+C56+C57+C58+C59</f>
        <v>28910.032999999996</v>
      </c>
      <c r="D51" s="70">
        <f t="shared" si="3"/>
        <v>18162.428000000004</v>
      </c>
      <c r="E51" s="70">
        <f t="shared" si="3"/>
        <v>2750.6700000000005</v>
      </c>
      <c r="F51" s="70">
        <f t="shared" si="3"/>
        <v>363.30899999999997</v>
      </c>
      <c r="G51" s="70">
        <f>G52+G53+G54+G55+G56+G57+G58+G59</f>
        <v>311.192</v>
      </c>
      <c r="H51" s="70">
        <f t="shared" si="3"/>
        <v>16.753</v>
      </c>
      <c r="I51" s="32">
        <f>I52+I53+I54+I55+I56+I58+I59</f>
        <v>0.072</v>
      </c>
      <c r="J51" s="32">
        <f>J52+J53+J54+J55+J56+J58+J59</f>
        <v>52.117</v>
      </c>
      <c r="K51" s="32">
        <f>K52+K53+K54+K55+K56+K58+K59</f>
        <v>49.87881</v>
      </c>
      <c r="L51" s="32">
        <f>L52+L53+L54+L55+L56+L58+L59</f>
        <v>45.294</v>
      </c>
      <c r="M51" s="32">
        <f aca="true" t="shared" si="4" ref="M51:M60">SUM(C51,F51)</f>
        <v>29273.341999999997</v>
      </c>
    </row>
    <row r="52" spans="1:13" ht="15.75">
      <c r="A52" s="51" t="s">
        <v>59</v>
      </c>
      <c r="B52" s="40" t="s">
        <v>60</v>
      </c>
      <c r="C52" s="69">
        <v>26458.285</v>
      </c>
      <c r="D52" s="29">
        <v>16692.699</v>
      </c>
      <c r="E52" s="29">
        <v>2537.757</v>
      </c>
      <c r="F52" s="29">
        <f>G52+J52</f>
        <v>319.195</v>
      </c>
      <c r="G52" s="29">
        <v>267.078</v>
      </c>
      <c r="H52" s="29"/>
      <c r="I52" s="29">
        <v>0</v>
      </c>
      <c r="J52" s="69">
        <v>52.117</v>
      </c>
      <c r="K52" s="69">
        <v>49.87881</v>
      </c>
      <c r="L52" s="29">
        <v>45.294</v>
      </c>
      <c r="M52" s="29">
        <f t="shared" si="4"/>
        <v>26777.48</v>
      </c>
    </row>
    <row r="53" spans="1:13" ht="31.5">
      <c r="A53" s="54" t="s">
        <v>61</v>
      </c>
      <c r="B53" s="39" t="s">
        <v>169</v>
      </c>
      <c r="C53" s="71">
        <v>891.803</v>
      </c>
      <c r="D53" s="67">
        <v>587.363</v>
      </c>
      <c r="E53" s="67">
        <v>72.876</v>
      </c>
      <c r="F53" s="29">
        <f>G53+J53</f>
        <v>7.282</v>
      </c>
      <c r="G53" s="62">
        <v>7.282</v>
      </c>
      <c r="H53" s="62"/>
      <c r="I53" s="62">
        <f>0.072</f>
        <v>0.072</v>
      </c>
      <c r="J53" s="62">
        <v>0</v>
      </c>
      <c r="K53" s="74"/>
      <c r="L53" s="74"/>
      <c r="M53" s="62">
        <f t="shared" si="4"/>
        <v>899.085</v>
      </c>
    </row>
    <row r="54" spans="1:13" ht="18" customHeight="1">
      <c r="A54" s="51" t="s">
        <v>62</v>
      </c>
      <c r="B54" s="40" t="s">
        <v>168</v>
      </c>
      <c r="C54" s="69">
        <v>319.582</v>
      </c>
      <c r="D54" s="29">
        <v>211.693</v>
      </c>
      <c r="E54" s="29">
        <v>22.202</v>
      </c>
      <c r="F54" s="29">
        <f>G54+J54</f>
        <v>0.583</v>
      </c>
      <c r="G54" s="29">
        <v>0.583</v>
      </c>
      <c r="H54" s="29"/>
      <c r="I54" s="29"/>
      <c r="J54" s="29"/>
      <c r="K54" s="29"/>
      <c r="L54" s="29"/>
      <c r="M54" s="29">
        <f t="shared" si="4"/>
        <v>320.165</v>
      </c>
    </row>
    <row r="55" spans="1:13" ht="31.5">
      <c r="A55" s="54" t="s">
        <v>63</v>
      </c>
      <c r="B55" s="36" t="s">
        <v>172</v>
      </c>
      <c r="C55" s="71">
        <v>333.635</v>
      </c>
      <c r="D55" s="67">
        <v>218.186</v>
      </c>
      <c r="E55" s="67">
        <v>30.657</v>
      </c>
      <c r="F55" s="29"/>
      <c r="G55" s="29"/>
      <c r="H55" s="29"/>
      <c r="I55" s="29"/>
      <c r="J55" s="29"/>
      <c r="K55" s="29"/>
      <c r="L55" s="29"/>
      <c r="M55" s="29">
        <f t="shared" si="4"/>
        <v>333.635</v>
      </c>
    </row>
    <row r="56" spans="1:13" ht="17.25" customHeight="1">
      <c r="A56" s="51" t="s">
        <v>64</v>
      </c>
      <c r="B56" s="36" t="s">
        <v>167</v>
      </c>
      <c r="C56" s="69">
        <v>219.693</v>
      </c>
      <c r="D56" s="29">
        <v>154.876</v>
      </c>
      <c r="E56" s="29"/>
      <c r="F56" s="29"/>
      <c r="G56" s="29"/>
      <c r="H56" s="29"/>
      <c r="I56" s="29"/>
      <c r="J56" s="29"/>
      <c r="K56" s="29"/>
      <c r="L56" s="29"/>
      <c r="M56" s="29">
        <f t="shared" si="4"/>
        <v>219.693</v>
      </c>
    </row>
    <row r="57" spans="1:13" ht="17.25" customHeight="1">
      <c r="A57" s="51" t="s">
        <v>185</v>
      </c>
      <c r="B57" s="40" t="s">
        <v>186</v>
      </c>
      <c r="C57" s="69">
        <v>499.278</v>
      </c>
      <c r="D57" s="29">
        <v>297.611</v>
      </c>
      <c r="E57" s="29">
        <v>87.178</v>
      </c>
      <c r="F57" s="29">
        <f>G57+J57</f>
        <v>36.248999999999995</v>
      </c>
      <c r="G57" s="29">
        <f>35.336+0.913</f>
        <v>36.248999999999995</v>
      </c>
      <c r="H57" s="29">
        <v>16.753</v>
      </c>
      <c r="I57" s="29"/>
      <c r="J57" s="29"/>
      <c r="K57" s="29"/>
      <c r="L57" s="29"/>
      <c r="M57" s="29">
        <f t="shared" si="4"/>
        <v>535.527</v>
      </c>
    </row>
    <row r="58" spans="1:13" ht="15.75">
      <c r="A58" s="51" t="s">
        <v>65</v>
      </c>
      <c r="B58" s="40" t="s">
        <v>66</v>
      </c>
      <c r="C58" s="69">
        <v>176.897</v>
      </c>
      <c r="D58" s="29"/>
      <c r="E58" s="29"/>
      <c r="F58" s="29"/>
      <c r="G58" s="29"/>
      <c r="H58" s="29"/>
      <c r="I58" s="29"/>
      <c r="J58" s="29"/>
      <c r="K58" s="29"/>
      <c r="L58" s="29"/>
      <c r="M58" s="29">
        <f t="shared" si="4"/>
        <v>176.897</v>
      </c>
    </row>
    <row r="59" spans="1:13" ht="31.5">
      <c r="A59" s="54" t="s">
        <v>67</v>
      </c>
      <c r="B59" s="36" t="s">
        <v>134</v>
      </c>
      <c r="C59" s="69">
        <v>10.86</v>
      </c>
      <c r="D59" s="29"/>
      <c r="E59" s="29"/>
      <c r="F59" s="29"/>
      <c r="G59" s="29"/>
      <c r="H59" s="29"/>
      <c r="I59" s="29"/>
      <c r="J59" s="29"/>
      <c r="K59" s="29"/>
      <c r="L59" s="29"/>
      <c r="M59" s="29">
        <f t="shared" si="4"/>
        <v>10.86</v>
      </c>
    </row>
    <row r="60" spans="1:13" ht="32.25" customHeight="1">
      <c r="A60" s="56" t="s">
        <v>19</v>
      </c>
      <c r="B60" s="36" t="s">
        <v>173</v>
      </c>
      <c r="C60" s="71">
        <v>458.096</v>
      </c>
      <c r="D60" s="67">
        <v>292.502</v>
      </c>
      <c r="E60" s="67">
        <v>54.113</v>
      </c>
      <c r="F60" s="29">
        <f>G60+J60</f>
        <v>0.076</v>
      </c>
      <c r="G60" s="29">
        <v>0.076</v>
      </c>
      <c r="H60" s="29"/>
      <c r="I60" s="29">
        <v>0</v>
      </c>
      <c r="J60"/>
      <c r="K60" s="29"/>
      <c r="L60" s="29"/>
      <c r="M60" s="29">
        <f t="shared" si="4"/>
        <v>458.172</v>
      </c>
    </row>
    <row r="61" spans="1:13" ht="32.25" customHeight="1">
      <c r="A61" s="56" t="s">
        <v>54</v>
      </c>
      <c r="B61" s="38" t="s">
        <v>201</v>
      </c>
      <c r="C61" s="71">
        <v>0</v>
      </c>
      <c r="D61" s="67"/>
      <c r="E61" s="67"/>
      <c r="F61" s="62"/>
      <c r="G61" s="29"/>
      <c r="H61" s="29"/>
      <c r="I61" s="29"/>
      <c r="J61"/>
      <c r="K61" s="29"/>
      <c r="L61" s="29"/>
      <c r="M61" s="29"/>
    </row>
    <row r="62" spans="1:13" ht="21" customHeight="1">
      <c r="A62" s="47"/>
      <c r="B62" s="9" t="s">
        <v>11</v>
      </c>
      <c r="C62" s="70">
        <f>C51+C60+C61</f>
        <v>29368.128999999997</v>
      </c>
      <c r="D62" s="32">
        <f>D51+D60</f>
        <v>18454.930000000004</v>
      </c>
      <c r="E62" s="32">
        <f>E51+E60</f>
        <v>2804.7830000000004</v>
      </c>
      <c r="F62" s="32">
        <f>G62+J62</f>
        <v>363.38500000000005</v>
      </c>
      <c r="G62" s="32">
        <f>G51+G60+G61</f>
        <v>311.26800000000003</v>
      </c>
      <c r="H62" s="32">
        <f>H51+H60</f>
        <v>16.753</v>
      </c>
      <c r="I62" s="75">
        <f>I52+I53+I60</f>
        <v>0.072</v>
      </c>
      <c r="J62" s="32">
        <f>J51+J60</f>
        <v>52.117</v>
      </c>
      <c r="K62" s="32">
        <f>K51+K60</f>
        <v>49.87881</v>
      </c>
      <c r="L62" s="32">
        <f>L51+L60</f>
        <v>45.294</v>
      </c>
      <c r="M62" s="32">
        <f>SUM(C62,F62)</f>
        <v>29731.513999999996</v>
      </c>
    </row>
    <row r="63" spans="1:13" ht="35.25" customHeight="1">
      <c r="A63" s="68" t="s">
        <v>187</v>
      </c>
      <c r="B63" s="18" t="s">
        <v>68</v>
      </c>
      <c r="C63" s="69"/>
      <c r="D63" s="29"/>
      <c r="E63" s="29"/>
      <c r="F63" s="29"/>
      <c r="G63" s="29"/>
      <c r="H63" s="29"/>
      <c r="I63" s="29"/>
      <c r="J63" s="29"/>
      <c r="K63" s="29"/>
      <c r="L63" s="29"/>
      <c r="M63" s="29"/>
    </row>
    <row r="64" spans="1:13" ht="15.75">
      <c r="A64" s="55" t="s">
        <v>9</v>
      </c>
      <c r="B64" s="9" t="s">
        <v>10</v>
      </c>
      <c r="C64" s="70">
        <f>SUM(C65:C106)</f>
        <v>29568.511999999995</v>
      </c>
      <c r="D64" s="70">
        <f aca="true" t="shared" si="5" ref="D64:M64">SUM(D65:D106)</f>
        <v>1250.306</v>
      </c>
      <c r="E64" s="70">
        <f t="shared" si="5"/>
        <v>82.46</v>
      </c>
      <c r="F64" s="70">
        <f t="shared" si="5"/>
        <v>191.459</v>
      </c>
      <c r="G64" s="70">
        <f>SUM(G65:G106)</f>
        <v>100.001</v>
      </c>
      <c r="H64" s="70">
        <f t="shared" si="5"/>
        <v>6.505</v>
      </c>
      <c r="I64" s="70">
        <f t="shared" si="5"/>
        <v>0.998</v>
      </c>
      <c r="J64" s="70">
        <f t="shared" si="5"/>
        <v>91.458</v>
      </c>
      <c r="K64" s="70">
        <f t="shared" si="5"/>
        <v>46.61</v>
      </c>
      <c r="L64" s="70">
        <f t="shared" si="5"/>
        <v>46.61</v>
      </c>
      <c r="M64" s="70">
        <f t="shared" si="5"/>
        <v>27739.798999999995</v>
      </c>
    </row>
    <row r="65" spans="1:13" ht="213.75" customHeight="1">
      <c r="A65" s="48" t="s">
        <v>69</v>
      </c>
      <c r="B65" s="19" t="s">
        <v>116</v>
      </c>
      <c r="C65" s="69">
        <v>1387.444</v>
      </c>
      <c r="D65" s="29"/>
      <c r="E65" s="29"/>
      <c r="F65" s="8"/>
      <c r="G65" s="29"/>
      <c r="H65" s="29"/>
      <c r="I65" s="29"/>
      <c r="J65" s="29"/>
      <c r="K65" s="29"/>
      <c r="L65" s="29"/>
      <c r="M65" s="29">
        <f>SUM(C65,F65)</f>
        <v>1387.444</v>
      </c>
    </row>
    <row r="66" spans="1:13" ht="184.5" customHeight="1">
      <c r="A66" s="48" t="s">
        <v>70</v>
      </c>
      <c r="B66" s="19" t="s">
        <v>101</v>
      </c>
      <c r="C66" s="29">
        <v>73.659</v>
      </c>
      <c r="D66" s="29"/>
      <c r="E66" s="29"/>
      <c r="F66" s="8"/>
      <c r="G66" s="29"/>
      <c r="H66" s="29"/>
      <c r="I66" s="29"/>
      <c r="J66" s="29"/>
      <c r="K66" s="29"/>
      <c r="L66" s="29"/>
      <c r="M66" s="59">
        <f>SUM(C66,F66)</f>
        <v>73.659</v>
      </c>
    </row>
    <row r="67" spans="1:13" ht="213.75" customHeight="1">
      <c r="A67" s="48" t="s">
        <v>71</v>
      </c>
      <c r="B67" s="19" t="s">
        <v>102</v>
      </c>
      <c r="C67" s="29">
        <v>2.704</v>
      </c>
      <c r="D67" s="29"/>
      <c r="E67" s="29"/>
      <c r="F67" s="62">
        <f>G67+J67</f>
        <v>0</v>
      </c>
      <c r="G67" s="29"/>
      <c r="H67" s="29"/>
      <c r="I67" s="29"/>
      <c r="J67" s="29">
        <v>0</v>
      </c>
      <c r="K67" s="29"/>
      <c r="L67" s="29"/>
      <c r="M67" s="29">
        <f>SUM(C67,F67)</f>
        <v>2.704</v>
      </c>
    </row>
    <row r="68" spans="1:13" ht="316.5" customHeight="1">
      <c r="A68" s="48" t="s">
        <v>72</v>
      </c>
      <c r="B68" s="19" t="s">
        <v>141</v>
      </c>
      <c r="C68" s="29">
        <v>76.986</v>
      </c>
      <c r="D68" s="29"/>
      <c r="E68" s="29"/>
      <c r="F68" s="23"/>
      <c r="G68" s="29"/>
      <c r="H68" s="29"/>
      <c r="I68" s="29"/>
      <c r="J68" s="29"/>
      <c r="K68" s="29"/>
      <c r="L68" s="29"/>
      <c r="M68" s="29">
        <f>F68+C68</f>
        <v>76.986</v>
      </c>
    </row>
    <row r="69" spans="1:13" ht="278.25" customHeight="1">
      <c r="A69" s="48"/>
      <c r="B69" s="46" t="s">
        <v>142</v>
      </c>
      <c r="C69" s="29"/>
      <c r="D69" s="29"/>
      <c r="E69" s="29"/>
      <c r="F69" s="8"/>
      <c r="G69" s="29"/>
      <c r="H69" s="29"/>
      <c r="I69" s="29"/>
      <c r="J69" s="29"/>
      <c r="K69" s="29"/>
      <c r="L69" s="29"/>
      <c r="M69" s="29"/>
    </row>
    <row r="70" spans="1:13" ht="320.25" customHeight="1">
      <c r="A70" s="48" t="s">
        <v>73</v>
      </c>
      <c r="B70" s="33" t="s">
        <v>176</v>
      </c>
      <c r="C70" s="29">
        <v>1.9</v>
      </c>
      <c r="D70" s="29"/>
      <c r="E70" s="29"/>
      <c r="F70" s="8"/>
      <c r="G70" s="29"/>
      <c r="H70" s="29"/>
      <c r="I70" s="29"/>
      <c r="J70" s="29"/>
      <c r="K70" s="29"/>
      <c r="L70" s="29"/>
      <c r="M70" s="29">
        <f>SUM(C70,F70)</f>
        <v>1.9</v>
      </c>
    </row>
    <row r="71" spans="1:13" ht="87" customHeight="1">
      <c r="A71" s="48"/>
      <c r="B71" s="33" t="s">
        <v>177</v>
      </c>
      <c r="C71" s="29"/>
      <c r="D71" s="29"/>
      <c r="E71" s="29"/>
      <c r="F71" s="8"/>
      <c r="G71" s="29"/>
      <c r="H71" s="29"/>
      <c r="I71" s="29"/>
      <c r="J71" s="29"/>
      <c r="K71" s="29"/>
      <c r="L71" s="29"/>
      <c r="M71" s="29"/>
    </row>
    <row r="72" spans="1:13" ht="102" customHeight="1">
      <c r="A72" s="48" t="s">
        <v>74</v>
      </c>
      <c r="B72" s="19" t="s">
        <v>118</v>
      </c>
      <c r="C72" s="29">
        <v>29.725</v>
      </c>
      <c r="D72" s="29"/>
      <c r="E72" s="29"/>
      <c r="F72" s="8"/>
      <c r="G72" s="29"/>
      <c r="H72" s="29"/>
      <c r="I72" s="29"/>
      <c r="J72" s="29"/>
      <c r="K72" s="29"/>
      <c r="L72" s="29"/>
      <c r="M72" s="29">
        <f aca="true" t="shared" si="6" ref="M72:M109">SUM(C72,F72)</f>
        <v>29.725</v>
      </c>
    </row>
    <row r="73" spans="1:13" ht="97.5" customHeight="1">
      <c r="A73" s="48" t="s">
        <v>75</v>
      </c>
      <c r="B73" s="19" t="s">
        <v>119</v>
      </c>
      <c r="C73" s="29">
        <v>1.991</v>
      </c>
      <c r="D73" s="29"/>
      <c r="E73" s="29"/>
      <c r="F73" s="8"/>
      <c r="G73" s="29"/>
      <c r="H73" s="29"/>
      <c r="I73" s="29"/>
      <c r="J73" s="29"/>
      <c r="K73" s="29"/>
      <c r="L73" s="29"/>
      <c r="M73" s="29">
        <f t="shared" si="6"/>
        <v>1.991</v>
      </c>
    </row>
    <row r="74" spans="1:13" ht="80.25" customHeight="1">
      <c r="A74" s="48" t="s">
        <v>76</v>
      </c>
      <c r="B74" s="19" t="s">
        <v>120</v>
      </c>
      <c r="C74" s="29">
        <v>0.423</v>
      </c>
      <c r="D74" s="29"/>
      <c r="E74" s="29"/>
      <c r="F74" s="8"/>
      <c r="G74" s="29"/>
      <c r="H74" s="29"/>
      <c r="I74" s="29"/>
      <c r="J74" s="29"/>
      <c r="K74" s="29"/>
      <c r="L74" s="29"/>
      <c r="M74" s="29">
        <f t="shared" si="6"/>
        <v>0.423</v>
      </c>
    </row>
    <row r="75" spans="1:13" ht="180" customHeight="1">
      <c r="A75" s="48" t="s">
        <v>77</v>
      </c>
      <c r="B75" s="19" t="s">
        <v>129</v>
      </c>
      <c r="C75" s="29">
        <v>226.95</v>
      </c>
      <c r="D75" s="29"/>
      <c r="E75" s="29"/>
      <c r="F75" s="8"/>
      <c r="G75" s="29"/>
      <c r="H75" s="29"/>
      <c r="I75" s="29"/>
      <c r="J75" s="29"/>
      <c r="K75" s="29"/>
      <c r="L75" s="29"/>
      <c r="M75" s="29">
        <f t="shared" si="6"/>
        <v>226.95</v>
      </c>
    </row>
    <row r="76" spans="1:13" ht="179.25" customHeight="1">
      <c r="A76" s="48" t="s">
        <v>78</v>
      </c>
      <c r="B76" s="19" t="s">
        <v>130</v>
      </c>
      <c r="C76" s="29">
        <v>9.875</v>
      </c>
      <c r="D76" s="29"/>
      <c r="E76" s="29"/>
      <c r="F76" s="8"/>
      <c r="G76" s="29"/>
      <c r="H76" s="29"/>
      <c r="I76" s="29"/>
      <c r="J76" s="29"/>
      <c r="K76" s="29"/>
      <c r="L76" s="29"/>
      <c r="M76" s="59">
        <f t="shared" si="6"/>
        <v>9.875</v>
      </c>
    </row>
    <row r="77" spans="1:13" ht="48" customHeight="1">
      <c r="A77" s="48" t="s">
        <v>79</v>
      </c>
      <c r="B77" s="19" t="s">
        <v>103</v>
      </c>
      <c r="C77" s="29">
        <v>28.6</v>
      </c>
      <c r="D77" s="29"/>
      <c r="E77" s="29"/>
      <c r="F77" s="8"/>
      <c r="G77" s="29"/>
      <c r="H77" s="29"/>
      <c r="I77" s="29"/>
      <c r="J77" s="29"/>
      <c r="K77" s="29"/>
      <c r="L77" s="29"/>
      <c r="M77" s="29">
        <f t="shared" si="6"/>
        <v>28.6</v>
      </c>
    </row>
    <row r="78" spans="1:13" ht="33" customHeight="1">
      <c r="A78" s="48" t="s">
        <v>80</v>
      </c>
      <c r="B78" s="19" t="s">
        <v>104</v>
      </c>
      <c r="C78" s="29">
        <v>36.382</v>
      </c>
      <c r="D78" s="29"/>
      <c r="E78" s="29"/>
      <c r="F78" s="29"/>
      <c r="G78" s="29"/>
      <c r="H78" s="29"/>
      <c r="I78" s="29"/>
      <c r="J78" s="29"/>
      <c r="K78" s="29"/>
      <c r="L78" s="29"/>
      <c r="M78" s="29">
        <f t="shared" si="6"/>
        <v>36.382</v>
      </c>
    </row>
    <row r="79" spans="1:13" ht="33" customHeight="1">
      <c r="A79" s="48" t="s">
        <v>144</v>
      </c>
      <c r="B79" s="19" t="s">
        <v>137</v>
      </c>
      <c r="C79" s="29">
        <v>312.749</v>
      </c>
      <c r="D79" s="29"/>
      <c r="E79" s="29"/>
      <c r="F79" s="29"/>
      <c r="G79" s="29"/>
      <c r="H79" s="29"/>
      <c r="I79" s="29"/>
      <c r="J79" s="29"/>
      <c r="K79" s="29"/>
      <c r="L79" s="29"/>
      <c r="M79" s="29">
        <f t="shared" si="6"/>
        <v>312.749</v>
      </c>
    </row>
    <row r="80" spans="1:13" ht="48" customHeight="1">
      <c r="A80" s="48" t="s">
        <v>145</v>
      </c>
      <c r="B80" s="19" t="s">
        <v>151</v>
      </c>
      <c r="C80" s="29">
        <v>15.337</v>
      </c>
      <c r="D80" s="29"/>
      <c r="E80" s="29"/>
      <c r="F80" s="29"/>
      <c r="G80" s="29"/>
      <c r="H80" s="29"/>
      <c r="I80" s="29"/>
      <c r="J80" s="29"/>
      <c r="K80" s="29"/>
      <c r="L80" s="29"/>
      <c r="M80" s="29">
        <f t="shared" si="6"/>
        <v>15.337</v>
      </c>
    </row>
    <row r="81" spans="1:13" ht="34.5" customHeight="1">
      <c r="A81" s="48" t="s">
        <v>81</v>
      </c>
      <c r="B81" s="19" t="s">
        <v>105</v>
      </c>
      <c r="C81" s="29">
        <v>229.231</v>
      </c>
      <c r="D81" s="29"/>
      <c r="E81" s="29"/>
      <c r="F81" s="29"/>
      <c r="G81" s="29"/>
      <c r="H81" s="29"/>
      <c r="I81" s="29"/>
      <c r="J81" s="29"/>
      <c r="K81" s="29"/>
      <c r="L81" s="29"/>
      <c r="M81" s="29">
        <f t="shared" si="6"/>
        <v>229.231</v>
      </c>
    </row>
    <row r="82" spans="1:13" ht="30.75" customHeight="1">
      <c r="A82" s="48" t="s">
        <v>82</v>
      </c>
      <c r="B82" s="19" t="s">
        <v>106</v>
      </c>
      <c r="C82" s="29">
        <v>3724.396</v>
      </c>
      <c r="D82" s="29"/>
      <c r="E82" s="29"/>
      <c r="F82" s="29"/>
      <c r="G82" s="29"/>
      <c r="H82" s="29"/>
      <c r="I82" s="29"/>
      <c r="J82" s="29"/>
      <c r="K82" s="29"/>
      <c r="L82" s="29"/>
      <c r="M82" s="29">
        <f t="shared" si="6"/>
        <v>3724.396</v>
      </c>
    </row>
    <row r="83" spans="1:13" ht="32.25" customHeight="1">
      <c r="A83" s="48" t="s">
        <v>83</v>
      </c>
      <c r="B83" s="19" t="s">
        <v>152</v>
      </c>
      <c r="C83" s="29">
        <v>8612.255</v>
      </c>
      <c r="D83" s="29"/>
      <c r="E83" s="29"/>
      <c r="F83" s="29"/>
      <c r="G83" s="29"/>
      <c r="H83" s="29"/>
      <c r="I83" s="29"/>
      <c r="J83" s="29"/>
      <c r="K83" s="29"/>
      <c r="L83" s="29"/>
      <c r="M83" s="29">
        <f t="shared" si="6"/>
        <v>8612.255</v>
      </c>
    </row>
    <row r="84" spans="1:13" ht="33" customHeight="1">
      <c r="A84" s="48" t="s">
        <v>84</v>
      </c>
      <c r="B84" s="33" t="s">
        <v>131</v>
      </c>
      <c r="C84" s="29">
        <v>1294.398</v>
      </c>
      <c r="D84" s="29"/>
      <c r="E84" s="29"/>
      <c r="F84" s="29"/>
      <c r="G84" s="29"/>
      <c r="H84" s="29"/>
      <c r="I84" s="29"/>
      <c r="J84" s="29"/>
      <c r="K84" s="29"/>
      <c r="L84" s="29"/>
      <c r="M84" s="29">
        <f t="shared" si="6"/>
        <v>1294.398</v>
      </c>
    </row>
    <row r="85" spans="1:13" ht="30.75" customHeight="1">
      <c r="A85" s="48" t="s">
        <v>85</v>
      </c>
      <c r="B85" s="19" t="s">
        <v>107</v>
      </c>
      <c r="C85" s="29">
        <v>3060.271</v>
      </c>
      <c r="D85" s="29"/>
      <c r="E85" s="29"/>
      <c r="F85" s="29"/>
      <c r="G85" s="29"/>
      <c r="H85" s="29"/>
      <c r="I85" s="29"/>
      <c r="J85" s="29"/>
      <c r="K85" s="29"/>
      <c r="L85" s="29"/>
      <c r="M85" s="29">
        <f t="shared" si="6"/>
        <v>3060.271</v>
      </c>
    </row>
    <row r="86" spans="1:13" ht="30" customHeight="1">
      <c r="A86" s="48" t="s">
        <v>86</v>
      </c>
      <c r="B86" s="19" t="s">
        <v>108</v>
      </c>
      <c r="C86" s="29">
        <v>366.933</v>
      </c>
      <c r="D86" s="29"/>
      <c r="E86" s="29"/>
      <c r="F86" s="29"/>
      <c r="G86" s="29"/>
      <c r="H86" s="29"/>
      <c r="I86" s="29"/>
      <c r="J86" s="29"/>
      <c r="K86" s="29"/>
      <c r="L86" s="29"/>
      <c r="M86" s="29">
        <f t="shared" si="6"/>
        <v>366.933</v>
      </c>
    </row>
    <row r="87" spans="1:13" ht="30" customHeight="1">
      <c r="A87" s="48" t="s">
        <v>135</v>
      </c>
      <c r="B87" s="19" t="s">
        <v>136</v>
      </c>
      <c r="C87" s="29">
        <v>23.84</v>
      </c>
      <c r="D87" s="29"/>
      <c r="E87" s="29"/>
      <c r="F87" s="29"/>
      <c r="G87" s="29"/>
      <c r="H87" s="29"/>
      <c r="I87" s="29"/>
      <c r="J87" s="29"/>
      <c r="K87" s="29"/>
      <c r="L87" s="29"/>
      <c r="M87" s="29">
        <f t="shared" si="6"/>
        <v>23.84</v>
      </c>
    </row>
    <row r="88" spans="1:13" ht="30.75" customHeight="1">
      <c r="A88" s="48" t="s">
        <v>87</v>
      </c>
      <c r="B88" s="19" t="s">
        <v>109</v>
      </c>
      <c r="C88" s="29">
        <v>4349.372</v>
      </c>
      <c r="D88" s="29"/>
      <c r="E88" s="29"/>
      <c r="F88" s="29"/>
      <c r="G88" s="29"/>
      <c r="H88" s="29"/>
      <c r="I88" s="29"/>
      <c r="J88" s="29"/>
      <c r="K88" s="29"/>
      <c r="L88" s="29"/>
      <c r="M88" s="29">
        <f t="shared" si="6"/>
        <v>4349.372</v>
      </c>
    </row>
    <row r="89" spans="1:13" ht="47.25" customHeight="1">
      <c r="A89" s="48" t="s">
        <v>88</v>
      </c>
      <c r="B89" s="19" t="s">
        <v>138</v>
      </c>
      <c r="C89" s="29">
        <v>355.268</v>
      </c>
      <c r="D89" s="29"/>
      <c r="E89" s="29"/>
      <c r="F89" s="8"/>
      <c r="G89" s="29"/>
      <c r="H89" s="29"/>
      <c r="I89" s="29"/>
      <c r="J89" s="29"/>
      <c r="K89" s="29"/>
      <c r="L89" s="29"/>
      <c r="M89" s="29">
        <f t="shared" si="6"/>
        <v>355.268</v>
      </c>
    </row>
    <row r="90" spans="1:13" ht="64.5" customHeight="1">
      <c r="A90" s="48" t="s">
        <v>128</v>
      </c>
      <c r="B90" s="19" t="s">
        <v>139</v>
      </c>
      <c r="C90" s="29">
        <v>46.569</v>
      </c>
      <c r="D90" s="29"/>
      <c r="E90" s="29"/>
      <c r="F90" s="29"/>
      <c r="G90" s="29"/>
      <c r="H90" s="29"/>
      <c r="I90" s="29"/>
      <c r="J90" s="29"/>
      <c r="K90" s="29"/>
      <c r="L90" s="29"/>
      <c r="M90" s="29">
        <f t="shared" si="6"/>
        <v>46.569</v>
      </c>
    </row>
    <row r="91" spans="1:13" ht="21" customHeight="1">
      <c r="A91" s="48" t="s">
        <v>89</v>
      </c>
      <c r="B91" s="19" t="s">
        <v>90</v>
      </c>
      <c r="C91" s="29">
        <v>28.05</v>
      </c>
      <c r="D91" s="29"/>
      <c r="E91" s="29"/>
      <c r="F91" s="29">
        <f>G91+J91</f>
        <v>2.68</v>
      </c>
      <c r="G91" s="69">
        <v>2.68</v>
      </c>
      <c r="H91" s="29"/>
      <c r="I91" s="29"/>
      <c r="J91" s="29"/>
      <c r="K91" s="29"/>
      <c r="L91" s="29"/>
      <c r="M91" s="29">
        <f>SUM(C91,F91)</f>
        <v>30.73</v>
      </c>
    </row>
    <row r="92" spans="1:13" ht="21" customHeight="1">
      <c r="A92" s="48" t="s">
        <v>132</v>
      </c>
      <c r="B92" s="39" t="s">
        <v>133</v>
      </c>
      <c r="C92" s="29">
        <v>25.96</v>
      </c>
      <c r="D92" s="29"/>
      <c r="E92" s="29"/>
      <c r="F92" s="29"/>
      <c r="G92" s="29"/>
      <c r="H92" s="29"/>
      <c r="I92" s="29"/>
      <c r="J92" s="29"/>
      <c r="K92" s="29"/>
      <c r="L92" s="29"/>
      <c r="M92" s="29">
        <f t="shared" si="6"/>
        <v>25.96</v>
      </c>
    </row>
    <row r="93" spans="1:13" ht="30.75" customHeight="1">
      <c r="A93" s="48" t="s">
        <v>91</v>
      </c>
      <c r="B93" s="10" t="s">
        <v>143</v>
      </c>
      <c r="C93" s="29">
        <v>9.382</v>
      </c>
      <c r="D93" s="29"/>
      <c r="E93" s="29"/>
      <c r="F93" s="29"/>
      <c r="G93" s="29"/>
      <c r="H93" s="29"/>
      <c r="I93" s="29"/>
      <c r="J93" s="29"/>
      <c r="K93" s="29"/>
      <c r="L93" s="29"/>
      <c r="M93" s="29">
        <f t="shared" si="6"/>
        <v>9.382</v>
      </c>
    </row>
    <row r="94" spans="1:13" ht="49.5" customHeight="1">
      <c r="A94" s="48" t="s">
        <v>92</v>
      </c>
      <c r="B94" s="19" t="s">
        <v>110</v>
      </c>
      <c r="C94" s="29">
        <v>250.101</v>
      </c>
      <c r="D94" s="29"/>
      <c r="E94" s="29"/>
      <c r="F94" s="29"/>
      <c r="G94" s="29"/>
      <c r="H94" s="29"/>
      <c r="I94" s="29"/>
      <c r="J94" s="29"/>
      <c r="K94" s="29"/>
      <c r="L94" s="29"/>
      <c r="M94" s="29">
        <f t="shared" si="6"/>
        <v>250.101</v>
      </c>
    </row>
    <row r="95" spans="1:13" ht="16.5" customHeight="1">
      <c r="A95" s="97" t="s">
        <v>45</v>
      </c>
      <c r="B95" s="36" t="s">
        <v>46</v>
      </c>
      <c r="C95" s="69">
        <v>383.06</v>
      </c>
      <c r="D95" s="29">
        <v>249.01</v>
      </c>
      <c r="E95" s="29">
        <v>2.142</v>
      </c>
      <c r="F95" s="29">
        <v>46.61</v>
      </c>
      <c r="G95" s="29"/>
      <c r="H95" s="29"/>
      <c r="I95" s="29"/>
      <c r="J95" s="23">
        <v>46.61</v>
      </c>
      <c r="K95" s="23">
        <v>46.61</v>
      </c>
      <c r="L95" s="23">
        <v>46.61</v>
      </c>
      <c r="M95" s="29"/>
    </row>
    <row r="96" spans="1:13" ht="17.25" customHeight="1">
      <c r="A96" s="97"/>
      <c r="B96" s="36" t="s">
        <v>47</v>
      </c>
      <c r="C96" s="69"/>
      <c r="D96" s="29"/>
      <c r="E96" s="29"/>
      <c r="F96" s="29"/>
      <c r="G96" s="29"/>
      <c r="H96" s="29"/>
      <c r="I96" s="29"/>
      <c r="J96" s="29"/>
      <c r="K96" s="29"/>
      <c r="L96" s="29"/>
      <c r="M96" s="29"/>
    </row>
    <row r="97" spans="1:13" ht="38.25" customHeight="1">
      <c r="A97" s="52" t="s">
        <v>126</v>
      </c>
      <c r="B97" s="36" t="s">
        <v>127</v>
      </c>
      <c r="C97" s="69">
        <v>0.189</v>
      </c>
      <c r="D97" s="29"/>
      <c r="E97" s="29"/>
      <c r="F97" s="29"/>
      <c r="G97" s="29"/>
      <c r="H97" s="29"/>
      <c r="I97" s="29"/>
      <c r="J97" s="29"/>
      <c r="K97" s="29"/>
      <c r="L97" s="29"/>
      <c r="M97" s="29">
        <f t="shared" si="6"/>
        <v>0.189</v>
      </c>
    </row>
    <row r="98" spans="1:13" ht="38.25" customHeight="1">
      <c r="A98" s="52" t="s">
        <v>214</v>
      </c>
      <c r="B98" s="36" t="s">
        <v>215</v>
      </c>
      <c r="C98" s="69">
        <v>1467.872</v>
      </c>
      <c r="D98" s="29">
        <v>912.214</v>
      </c>
      <c r="E98" s="29">
        <v>76.849</v>
      </c>
      <c r="F98" s="29">
        <v>122.63</v>
      </c>
      <c r="G98" s="29">
        <v>97.17</v>
      </c>
      <c r="H98" s="69">
        <v>6.505</v>
      </c>
      <c r="I98" s="29">
        <v>0.998</v>
      </c>
      <c r="J98" s="29">
        <v>25.46</v>
      </c>
      <c r="K98" s="29">
        <v>0</v>
      </c>
      <c r="L98" s="29">
        <v>0</v>
      </c>
      <c r="M98" s="29"/>
    </row>
    <row r="99" spans="1:13" ht="69" customHeight="1">
      <c r="A99" s="48" t="s">
        <v>162</v>
      </c>
      <c r="B99" s="19" t="s">
        <v>163</v>
      </c>
      <c r="C99" s="29">
        <v>93.603</v>
      </c>
      <c r="D99" s="29"/>
      <c r="E99" s="29"/>
      <c r="F99" s="29"/>
      <c r="G99" s="29"/>
      <c r="H99" s="29"/>
      <c r="I99" s="29"/>
      <c r="J99" s="29"/>
      <c r="K99" s="29"/>
      <c r="L99" s="29"/>
      <c r="M99" s="29">
        <f t="shared" si="6"/>
        <v>93.603</v>
      </c>
    </row>
    <row r="100" spans="1:13" ht="36" customHeight="1">
      <c r="A100" s="48" t="s">
        <v>180</v>
      </c>
      <c r="B100" s="19" t="s">
        <v>181</v>
      </c>
      <c r="C100" s="29">
        <v>152.689</v>
      </c>
      <c r="D100" s="29">
        <v>89.082</v>
      </c>
      <c r="E100" s="29">
        <v>3.469</v>
      </c>
      <c r="F100" s="29">
        <f>G100+J100</f>
        <v>19.539</v>
      </c>
      <c r="G100" s="29">
        <v>0.151</v>
      </c>
      <c r="H100" s="29"/>
      <c r="I100" s="29"/>
      <c r="J100" s="29">
        <v>19.388</v>
      </c>
      <c r="K100" s="29"/>
      <c r="L100" s="29"/>
      <c r="M100" s="29">
        <f t="shared" si="6"/>
        <v>172.228</v>
      </c>
    </row>
    <row r="101" spans="1:13" ht="80.25" customHeight="1">
      <c r="A101" s="48" t="s">
        <v>160</v>
      </c>
      <c r="B101" s="19" t="s">
        <v>178</v>
      </c>
      <c r="C101" s="29">
        <v>0</v>
      </c>
      <c r="D101" s="29"/>
      <c r="E101" s="29"/>
      <c r="F101" s="29"/>
      <c r="G101" s="29"/>
      <c r="H101" s="29"/>
      <c r="I101" s="29"/>
      <c r="J101" s="29"/>
      <c r="K101" s="29"/>
      <c r="L101" s="29"/>
      <c r="M101" s="29">
        <f t="shared" si="6"/>
        <v>0</v>
      </c>
    </row>
    <row r="102" spans="1:13" ht="30" customHeight="1">
      <c r="A102" s="48" t="s">
        <v>100</v>
      </c>
      <c r="B102" s="19" t="s">
        <v>161</v>
      </c>
      <c r="C102" s="29">
        <v>21.258</v>
      </c>
      <c r="D102" s="29"/>
      <c r="E102" s="29"/>
      <c r="F102" s="29"/>
      <c r="G102" s="29"/>
      <c r="H102" s="29"/>
      <c r="I102" s="29"/>
      <c r="J102" s="29"/>
      <c r="K102" s="29"/>
      <c r="L102" s="29"/>
      <c r="M102" s="59">
        <f t="shared" si="6"/>
        <v>21.258</v>
      </c>
    </row>
    <row r="103" spans="1:13" ht="49.5" customHeight="1">
      <c r="A103" s="48" t="s">
        <v>93</v>
      </c>
      <c r="B103" s="19" t="s">
        <v>111</v>
      </c>
      <c r="C103" s="29">
        <v>2865.25</v>
      </c>
      <c r="D103" s="29"/>
      <c r="E103" s="29"/>
      <c r="F103" s="29"/>
      <c r="G103" s="29"/>
      <c r="H103" s="29"/>
      <c r="I103" s="29"/>
      <c r="J103" s="29"/>
      <c r="K103" s="29"/>
      <c r="L103" s="29"/>
      <c r="M103" s="29">
        <f t="shared" si="6"/>
        <v>2865.25</v>
      </c>
    </row>
    <row r="104" spans="1:13" ht="50.25" customHeight="1" hidden="1">
      <c r="A104" s="48"/>
      <c r="B104" s="19"/>
      <c r="C104" s="29"/>
      <c r="D104" s="29"/>
      <c r="E104" s="29"/>
      <c r="F104" s="29"/>
      <c r="G104" s="29"/>
      <c r="H104" s="29"/>
      <c r="I104" s="29"/>
      <c r="J104" s="29"/>
      <c r="K104" s="29"/>
      <c r="L104" s="29"/>
      <c r="M104" s="29">
        <f t="shared" si="6"/>
        <v>0</v>
      </c>
    </row>
    <row r="105" spans="1:13" ht="68.25" customHeight="1">
      <c r="A105" s="48" t="s">
        <v>124</v>
      </c>
      <c r="B105" s="33" t="s">
        <v>125</v>
      </c>
      <c r="C105" s="29">
        <v>3.756</v>
      </c>
      <c r="D105" s="29"/>
      <c r="E105" s="29"/>
      <c r="F105" s="29"/>
      <c r="G105" s="29"/>
      <c r="H105" s="29"/>
      <c r="I105" s="29"/>
      <c r="J105" s="29"/>
      <c r="K105" s="29"/>
      <c r="L105" s="29"/>
      <c r="M105" s="29">
        <f t="shared" si="6"/>
        <v>3.756</v>
      </c>
    </row>
    <row r="106" spans="1:13" ht="33" customHeight="1">
      <c r="A106" s="48" t="s">
        <v>94</v>
      </c>
      <c r="B106" s="19" t="s">
        <v>112</v>
      </c>
      <c r="C106" s="29">
        <v>0.084</v>
      </c>
      <c r="D106" s="29"/>
      <c r="E106" s="29"/>
      <c r="F106" s="29"/>
      <c r="G106" s="29"/>
      <c r="H106" s="29"/>
      <c r="I106" s="29"/>
      <c r="J106" s="29"/>
      <c r="K106" s="29"/>
      <c r="L106" s="29"/>
      <c r="M106" s="29">
        <f t="shared" si="6"/>
        <v>0.084</v>
      </c>
    </row>
    <row r="107" spans="1:13" ht="48.75" customHeight="1">
      <c r="A107" s="48" t="s">
        <v>95</v>
      </c>
      <c r="B107" s="19" t="s">
        <v>113</v>
      </c>
      <c r="C107" s="29">
        <v>24.588</v>
      </c>
      <c r="D107" s="29"/>
      <c r="E107" s="29"/>
      <c r="F107" s="29"/>
      <c r="G107" s="29"/>
      <c r="H107" s="29"/>
      <c r="I107" s="29"/>
      <c r="J107" s="29"/>
      <c r="K107" s="29"/>
      <c r="L107" s="29"/>
      <c r="M107" s="29">
        <f t="shared" si="6"/>
        <v>24.588</v>
      </c>
    </row>
    <row r="108" spans="1:13" ht="51" customHeight="1">
      <c r="A108" s="48" t="s">
        <v>96</v>
      </c>
      <c r="B108" s="19" t="s">
        <v>114</v>
      </c>
      <c r="C108" s="29">
        <v>27.652</v>
      </c>
      <c r="D108" s="29"/>
      <c r="E108" s="29"/>
      <c r="F108" s="29"/>
      <c r="G108" s="29"/>
      <c r="H108" s="29"/>
      <c r="I108" s="29"/>
      <c r="J108" s="29"/>
      <c r="K108" s="29"/>
      <c r="L108" s="29"/>
      <c r="M108" s="29">
        <f t="shared" si="6"/>
        <v>27.652</v>
      </c>
    </row>
    <row r="109" spans="1:13" ht="30.75" customHeight="1">
      <c r="A109" s="48" t="s">
        <v>97</v>
      </c>
      <c r="B109" s="19" t="s">
        <v>115</v>
      </c>
      <c r="C109" s="29">
        <v>143.139</v>
      </c>
      <c r="D109" s="29"/>
      <c r="E109" s="29"/>
      <c r="F109" s="29"/>
      <c r="G109" s="29"/>
      <c r="H109" s="29"/>
      <c r="I109" s="29"/>
      <c r="J109" s="29"/>
      <c r="K109" s="29"/>
      <c r="L109" s="29"/>
      <c r="M109" s="29">
        <f t="shared" si="6"/>
        <v>143.139</v>
      </c>
    </row>
    <row r="110" spans="1:14" s="21" customFormat="1" ht="24.75" customHeight="1">
      <c r="A110" s="47"/>
      <c r="B110" s="9" t="s">
        <v>11</v>
      </c>
      <c r="C110" s="32">
        <f>C64+C107+C108+C109</f>
        <v>29763.890999999992</v>
      </c>
      <c r="D110" s="32">
        <f>D109+D64+D108+D107</f>
        <v>1250.306</v>
      </c>
      <c r="E110" s="32">
        <f>E109+E64+E108+E107</f>
        <v>82.46</v>
      </c>
      <c r="F110" s="32">
        <f aca="true" t="shared" si="7" ref="F110:L110">F109+F64</f>
        <v>191.459</v>
      </c>
      <c r="G110" s="32">
        <f>G109+G64</f>
        <v>100.001</v>
      </c>
      <c r="H110" s="32">
        <f t="shared" si="7"/>
        <v>6.505</v>
      </c>
      <c r="I110" s="32">
        <f t="shared" si="7"/>
        <v>0.998</v>
      </c>
      <c r="J110" s="32">
        <f t="shared" si="7"/>
        <v>91.458</v>
      </c>
      <c r="K110" s="32">
        <f t="shared" si="7"/>
        <v>46.61</v>
      </c>
      <c r="L110" s="32">
        <f t="shared" si="7"/>
        <v>46.61</v>
      </c>
      <c r="M110" s="77">
        <f>SUM(M65:M109)</f>
        <v>27935.177999999993</v>
      </c>
      <c r="N110" s="8"/>
    </row>
    <row r="111" spans="1:13" s="21" customFormat="1" ht="15.75">
      <c r="A111" s="49"/>
      <c r="B111" s="20"/>
      <c r="C111" s="29"/>
      <c r="D111" s="29"/>
      <c r="E111" s="29"/>
      <c r="F111" s="29"/>
      <c r="G111" s="29"/>
      <c r="H111" s="29"/>
      <c r="I111" s="29"/>
      <c r="J111" s="29"/>
      <c r="K111" s="29"/>
      <c r="L111" s="29"/>
      <c r="M111" s="29"/>
    </row>
    <row r="112" spans="1:13" ht="15.75">
      <c r="A112" s="55" t="s">
        <v>188</v>
      </c>
      <c r="B112" s="12" t="s">
        <v>0</v>
      </c>
      <c r="C112" s="29"/>
      <c r="D112" s="29"/>
      <c r="E112" s="29"/>
      <c r="F112" s="29"/>
      <c r="G112" s="29"/>
      <c r="H112" s="29"/>
      <c r="I112" s="29"/>
      <c r="J112" s="29"/>
      <c r="K112" s="29"/>
      <c r="L112" s="29"/>
      <c r="M112" s="29"/>
    </row>
    <row r="113" spans="1:13" ht="15.75">
      <c r="A113" s="55" t="s">
        <v>14</v>
      </c>
      <c r="B113" s="9" t="s">
        <v>13</v>
      </c>
      <c r="C113" s="32">
        <f>C118+C119+C114+C115+C116+C117</f>
        <v>2038.586</v>
      </c>
      <c r="D113" s="32">
        <f>D118+D119+D114+D115+D116+D117</f>
        <v>1339.0299999999997</v>
      </c>
      <c r="E113" s="32">
        <f>E118+E119+E114+E115+E116+E117</f>
        <v>160.236</v>
      </c>
      <c r="F113" s="32">
        <f aca="true" t="shared" si="8" ref="F113:M113">F118+F119+F114+F115+F116+F117</f>
        <v>51.135999999999996</v>
      </c>
      <c r="G113" s="32">
        <f t="shared" si="8"/>
        <v>13.664</v>
      </c>
      <c r="H113" s="32">
        <f t="shared" si="8"/>
        <v>5.373</v>
      </c>
      <c r="I113" s="32">
        <f t="shared" si="8"/>
        <v>0</v>
      </c>
      <c r="J113" s="32">
        <f>J118+J119+J114+J115+J116+J117</f>
        <v>37.472</v>
      </c>
      <c r="K113" s="32">
        <f>K118+K119+K114+K115+K116+K117</f>
        <v>3.55</v>
      </c>
      <c r="L113" s="32">
        <f>L118+L119+L114+L115+L116+L117</f>
        <v>3.55</v>
      </c>
      <c r="M113" s="32">
        <f t="shared" si="8"/>
        <v>2089.722</v>
      </c>
    </row>
    <row r="114" spans="1:13" ht="15.75">
      <c r="A114" s="47" t="s">
        <v>22</v>
      </c>
      <c r="B114" s="10" t="s">
        <v>15</v>
      </c>
      <c r="C114" s="29">
        <v>897.714</v>
      </c>
      <c r="D114" s="29">
        <v>606.069</v>
      </c>
      <c r="E114" s="29">
        <v>49.541</v>
      </c>
      <c r="F114" s="29">
        <f>G114+J114</f>
        <v>30.153</v>
      </c>
      <c r="G114" s="29">
        <v>0</v>
      </c>
      <c r="H114" s="29"/>
      <c r="I114" s="29"/>
      <c r="J114" s="29">
        <v>30.153</v>
      </c>
      <c r="K114" s="23">
        <v>3.55</v>
      </c>
      <c r="L114" s="29">
        <v>3.55</v>
      </c>
      <c r="M114" s="29">
        <f aca="true" t="shared" si="9" ref="M114:M119">SUM(C114,F114)</f>
        <v>927.8670000000001</v>
      </c>
    </row>
    <row r="115" spans="1:13" ht="15.75">
      <c r="A115" s="47" t="s">
        <v>23</v>
      </c>
      <c r="B115" s="10" t="s">
        <v>16</v>
      </c>
      <c r="C115" s="29">
        <v>171.532</v>
      </c>
      <c r="D115" s="29">
        <v>106.901</v>
      </c>
      <c r="E115" s="29">
        <v>24.51</v>
      </c>
      <c r="F115" s="29"/>
      <c r="G115" s="29"/>
      <c r="H115" s="29"/>
      <c r="I115" s="29"/>
      <c r="J115" s="29"/>
      <c r="K115" s="73"/>
      <c r="L115" s="73"/>
      <c r="M115" s="29">
        <f t="shared" si="9"/>
        <v>171.532</v>
      </c>
    </row>
    <row r="116" spans="1:13" ht="33.75" customHeight="1">
      <c r="A116" s="48" t="s">
        <v>26</v>
      </c>
      <c r="B116" s="19" t="s">
        <v>32</v>
      </c>
      <c r="C116" s="29">
        <v>405.926</v>
      </c>
      <c r="D116" s="29">
        <v>229.971</v>
      </c>
      <c r="E116" s="29">
        <v>64.957</v>
      </c>
      <c r="F116" s="29">
        <f>G116+J116</f>
        <v>9.469999999999999</v>
      </c>
      <c r="G116" s="29">
        <f>3.367</f>
        <v>3.367</v>
      </c>
      <c r="H116" s="8"/>
      <c r="I116" s="29"/>
      <c r="J116" s="29">
        <f>4.778+1.325</f>
        <v>6.103</v>
      </c>
      <c r="K116" s="29"/>
      <c r="L116" s="29"/>
      <c r="M116" s="29">
        <f t="shared" si="9"/>
        <v>415.39599999999996</v>
      </c>
    </row>
    <row r="117" spans="1:13" ht="19.5" customHeight="1">
      <c r="A117" s="48" t="s">
        <v>1</v>
      </c>
      <c r="B117" s="19" t="s">
        <v>2</v>
      </c>
      <c r="C117" s="29">
        <v>471.862</v>
      </c>
      <c r="D117" s="29">
        <v>332.876</v>
      </c>
      <c r="E117" s="29">
        <v>16.756</v>
      </c>
      <c r="F117" s="29">
        <f>G117+J117</f>
        <v>10.427999999999999</v>
      </c>
      <c r="G117" s="29">
        <v>9.212</v>
      </c>
      <c r="H117" s="29">
        <v>5.373</v>
      </c>
      <c r="I117" s="29"/>
      <c r="J117" s="29">
        <v>1.216</v>
      </c>
      <c r="K117" s="29"/>
      <c r="L117" s="29"/>
      <c r="M117" s="29">
        <f t="shared" si="9"/>
        <v>482.29</v>
      </c>
    </row>
    <row r="118" spans="1:13" ht="18.75" customHeight="1">
      <c r="A118" s="47" t="s">
        <v>24</v>
      </c>
      <c r="B118" s="10" t="s">
        <v>17</v>
      </c>
      <c r="C118" s="29">
        <v>0</v>
      </c>
      <c r="D118" s="29"/>
      <c r="E118" s="29"/>
      <c r="F118" s="29"/>
      <c r="G118" s="29"/>
      <c r="H118" s="29"/>
      <c r="I118" s="29"/>
      <c r="J118" s="29"/>
      <c r="K118" s="29"/>
      <c r="L118" s="29"/>
      <c r="M118" s="29">
        <f t="shared" si="9"/>
        <v>0</v>
      </c>
    </row>
    <row r="119" spans="1:13" ht="15.75">
      <c r="A119" s="48" t="s">
        <v>27</v>
      </c>
      <c r="B119" s="19" t="s">
        <v>18</v>
      </c>
      <c r="C119" s="29">
        <v>91.552</v>
      </c>
      <c r="D119" s="29">
        <v>63.213</v>
      </c>
      <c r="E119" s="29">
        <v>4.472</v>
      </c>
      <c r="F119" s="29">
        <f>G119+J119</f>
        <v>1.085</v>
      </c>
      <c r="G119" s="29">
        <v>1.085</v>
      </c>
      <c r="H119" s="8"/>
      <c r="I119" s="29"/>
      <c r="J119" s="29"/>
      <c r="K119" s="29"/>
      <c r="L119" s="29"/>
      <c r="M119" s="29">
        <f t="shared" si="9"/>
        <v>92.637</v>
      </c>
    </row>
    <row r="120" spans="1:13" ht="15.75">
      <c r="A120" s="48"/>
      <c r="B120" s="19"/>
      <c r="C120" s="29"/>
      <c r="D120" s="29"/>
      <c r="E120" s="29"/>
      <c r="F120" s="29"/>
      <c r="G120" s="29"/>
      <c r="H120" s="29"/>
      <c r="I120" s="29"/>
      <c r="J120" s="29"/>
      <c r="K120" s="29"/>
      <c r="L120" s="29"/>
      <c r="M120" s="29"/>
    </row>
    <row r="121" spans="1:13" ht="15.75">
      <c r="A121" s="48"/>
      <c r="B121" s="18" t="s">
        <v>11</v>
      </c>
      <c r="C121" s="32">
        <f aca="true" t="shared" si="10" ref="C121:L121">C114+C115+C116+C117+C118+C119</f>
        <v>2038.586</v>
      </c>
      <c r="D121" s="32">
        <f t="shared" si="10"/>
        <v>1339.03</v>
      </c>
      <c r="E121" s="32">
        <f t="shared" si="10"/>
        <v>160.236</v>
      </c>
      <c r="F121" s="32">
        <f t="shared" si="10"/>
        <v>51.135999999999996</v>
      </c>
      <c r="G121" s="32">
        <f>G114+G115+G116+G117+G118+G119</f>
        <v>13.664000000000001</v>
      </c>
      <c r="H121" s="32">
        <f t="shared" si="10"/>
        <v>5.373</v>
      </c>
      <c r="I121" s="32">
        <f t="shared" si="10"/>
        <v>0</v>
      </c>
      <c r="J121" s="32">
        <f t="shared" si="10"/>
        <v>37.472</v>
      </c>
      <c r="K121" s="32">
        <f t="shared" si="10"/>
        <v>3.55</v>
      </c>
      <c r="L121" s="32">
        <f t="shared" si="10"/>
        <v>3.55</v>
      </c>
      <c r="M121" s="32">
        <f>SUM(C121,F121)</f>
        <v>2089.722</v>
      </c>
    </row>
    <row r="122" spans="1:13" ht="14.25" customHeight="1" hidden="1">
      <c r="A122" s="47"/>
      <c r="B122" s="9"/>
      <c r="C122" s="32"/>
      <c r="D122" s="29"/>
      <c r="E122" s="29"/>
      <c r="F122" s="29"/>
      <c r="G122" s="29"/>
      <c r="H122" s="29"/>
      <c r="I122" s="29"/>
      <c r="J122" s="29"/>
      <c r="K122" s="29"/>
      <c r="L122" s="29"/>
      <c r="M122" s="29">
        <f>SUM(C122,F122)</f>
        <v>0</v>
      </c>
    </row>
    <row r="123" spans="1:13" ht="14.25" customHeight="1">
      <c r="A123" s="47"/>
      <c r="B123" s="9"/>
      <c r="C123" s="32"/>
      <c r="D123" s="29"/>
      <c r="E123" s="29"/>
      <c r="F123" s="29"/>
      <c r="G123" s="29"/>
      <c r="H123" s="29"/>
      <c r="I123" s="29"/>
      <c r="J123" s="29"/>
      <c r="K123" s="29"/>
      <c r="L123" s="29"/>
      <c r="M123" s="29"/>
    </row>
    <row r="124" spans="1:13" ht="21.75" customHeight="1">
      <c r="A124" s="68" t="s">
        <v>189</v>
      </c>
      <c r="B124" s="18" t="s">
        <v>3</v>
      </c>
      <c r="C124" s="29"/>
      <c r="D124" s="29"/>
      <c r="E124" s="29"/>
      <c r="F124" s="29"/>
      <c r="G124" s="29"/>
      <c r="H124" s="29"/>
      <c r="I124" s="29"/>
      <c r="J124" s="29"/>
      <c r="K124" s="29"/>
      <c r="L124" s="29"/>
      <c r="M124" s="29"/>
    </row>
    <row r="125" spans="1:13" ht="51" customHeight="1" hidden="1">
      <c r="A125" s="47"/>
      <c r="B125" s="19" t="s">
        <v>31</v>
      </c>
      <c r="C125" s="29"/>
      <c r="D125" s="29"/>
      <c r="E125" s="29"/>
      <c r="F125" s="29"/>
      <c r="G125" s="29"/>
      <c r="H125" s="29"/>
      <c r="I125" s="29"/>
      <c r="J125" s="29"/>
      <c r="K125" s="29"/>
      <c r="L125" s="29"/>
      <c r="M125" s="29">
        <f>SUM(C125,F125)</f>
        <v>0</v>
      </c>
    </row>
    <row r="126" spans="1:13" ht="47.25" customHeight="1">
      <c r="A126" s="42">
        <v>250311</v>
      </c>
      <c r="B126" s="43" t="s">
        <v>174</v>
      </c>
      <c r="C126" s="29">
        <v>3515.644</v>
      </c>
      <c r="D126" s="29"/>
      <c r="E126" s="29"/>
      <c r="F126" s="29"/>
      <c r="G126" s="29"/>
      <c r="H126" s="29"/>
      <c r="I126" s="29"/>
      <c r="J126" s="29"/>
      <c r="K126" s="29"/>
      <c r="L126" s="29"/>
      <c r="M126" s="29">
        <f aca="true" t="shared" si="11" ref="M126:M135">SUM(C126,F126)</f>
        <v>3515.644</v>
      </c>
    </row>
    <row r="127" spans="1:13" ht="49.5" customHeight="1">
      <c r="A127" s="48" t="s">
        <v>123</v>
      </c>
      <c r="B127" s="30" t="s">
        <v>175</v>
      </c>
      <c r="C127" s="29">
        <v>194.133</v>
      </c>
      <c r="D127" s="29"/>
      <c r="E127" s="29"/>
      <c r="F127" s="29"/>
      <c r="G127" s="29"/>
      <c r="H127" s="29"/>
      <c r="I127" s="29"/>
      <c r="J127" s="29"/>
      <c r="K127" s="29"/>
      <c r="L127" s="29"/>
      <c r="M127" s="29">
        <f t="shared" si="11"/>
        <v>194.133</v>
      </c>
    </row>
    <row r="128" spans="1:13" ht="64.5" customHeight="1" hidden="1">
      <c r="A128" s="48"/>
      <c r="B128" s="30"/>
      <c r="C128" s="29"/>
      <c r="D128" s="29"/>
      <c r="E128" s="29"/>
      <c r="F128" s="29"/>
      <c r="G128" s="29"/>
      <c r="H128" s="29"/>
      <c r="I128" s="29"/>
      <c r="J128" s="29"/>
      <c r="K128" s="29"/>
      <c r="L128" s="29"/>
      <c r="M128" s="29">
        <f t="shared" si="11"/>
        <v>0</v>
      </c>
    </row>
    <row r="129" spans="1:13" ht="53.25" customHeight="1">
      <c r="A129" s="48" t="s">
        <v>202</v>
      </c>
      <c r="B129" s="81" t="s">
        <v>203</v>
      </c>
      <c r="C129" s="29">
        <v>0</v>
      </c>
      <c r="D129" s="29"/>
      <c r="E129" s="29"/>
      <c r="F129" s="29"/>
      <c r="G129" s="29"/>
      <c r="H129" s="29"/>
      <c r="I129" s="29"/>
      <c r="J129" s="29"/>
      <c r="K129" s="29"/>
      <c r="L129" s="29"/>
      <c r="M129" s="29">
        <f t="shared" si="11"/>
        <v>0</v>
      </c>
    </row>
    <row r="130" spans="1:13" ht="69" customHeight="1">
      <c r="A130" s="48" t="s">
        <v>204</v>
      </c>
      <c r="B130" s="30" t="s">
        <v>205</v>
      </c>
      <c r="C130" s="29">
        <v>14</v>
      </c>
      <c r="D130" s="29"/>
      <c r="E130" s="29"/>
      <c r="F130" s="29"/>
      <c r="G130" s="29"/>
      <c r="H130" s="29"/>
      <c r="I130" s="29"/>
      <c r="J130" s="29"/>
      <c r="K130" s="29"/>
      <c r="L130" s="29"/>
      <c r="M130" s="29">
        <f t="shared" si="11"/>
        <v>14</v>
      </c>
    </row>
    <row r="131" spans="1:13" ht="81.75" customHeight="1">
      <c r="A131" s="65">
        <v>250380</v>
      </c>
      <c r="B131" s="82" t="s">
        <v>218</v>
      </c>
      <c r="C131" s="29">
        <v>0</v>
      </c>
      <c r="D131" s="29"/>
      <c r="E131" s="29"/>
      <c r="F131" s="62">
        <f>G131+J131</f>
        <v>125.112</v>
      </c>
      <c r="G131" s="62">
        <v>71.014</v>
      </c>
      <c r="H131" s="62"/>
      <c r="I131" s="62"/>
      <c r="J131" s="62">
        <v>54.098</v>
      </c>
      <c r="K131" s="62"/>
      <c r="L131" s="62"/>
      <c r="M131" s="62">
        <f t="shared" si="11"/>
        <v>125.112</v>
      </c>
    </row>
    <row r="132" spans="1:13" ht="47.25" customHeight="1">
      <c r="A132" s="65">
        <v>250380</v>
      </c>
      <c r="B132" s="78" t="s">
        <v>190</v>
      </c>
      <c r="C132" s="29">
        <v>5</v>
      </c>
      <c r="D132" s="29"/>
      <c r="E132" s="29"/>
      <c r="F132" s="62"/>
      <c r="G132" s="62"/>
      <c r="H132" s="62"/>
      <c r="I132" s="62"/>
      <c r="J132" s="62"/>
      <c r="K132" s="62"/>
      <c r="L132" s="62"/>
      <c r="M132" s="62">
        <f t="shared" si="11"/>
        <v>5</v>
      </c>
    </row>
    <row r="133" spans="1:13" ht="64.5" customHeight="1">
      <c r="A133" s="65">
        <v>250382</v>
      </c>
      <c r="B133" s="81" t="s">
        <v>206</v>
      </c>
      <c r="C133" s="29">
        <v>0</v>
      </c>
      <c r="D133" s="29"/>
      <c r="E133" s="29"/>
      <c r="F133" s="62"/>
      <c r="G133" s="62"/>
      <c r="H133" s="62"/>
      <c r="I133" s="62"/>
      <c r="J133" s="62"/>
      <c r="K133" s="62"/>
      <c r="L133" s="62"/>
      <c r="M133" s="62">
        <f t="shared" si="11"/>
        <v>0</v>
      </c>
    </row>
    <row r="134" spans="1:13" ht="53.25" customHeight="1">
      <c r="A134" s="65">
        <v>250354</v>
      </c>
      <c r="B134" s="43" t="s">
        <v>207</v>
      </c>
      <c r="C134" s="29"/>
      <c r="D134" s="29"/>
      <c r="E134" s="29"/>
      <c r="F134" s="62">
        <f>G134+J134</f>
        <v>292.366</v>
      </c>
      <c r="G134" s="62">
        <v>115.4</v>
      </c>
      <c r="H134" s="62"/>
      <c r="I134" s="62"/>
      <c r="J134" s="62">
        <v>176.966</v>
      </c>
      <c r="K134" s="62"/>
      <c r="L134" s="62"/>
      <c r="M134" s="62">
        <f t="shared" si="11"/>
        <v>292.366</v>
      </c>
    </row>
    <row r="135" spans="1:13" ht="19.5" customHeight="1">
      <c r="A135" s="48"/>
      <c r="B135" s="44" t="s">
        <v>4</v>
      </c>
      <c r="C135" s="72">
        <f>C126+C127+C131+C132+C133+C130+C129</f>
        <v>3728.7769999999996</v>
      </c>
      <c r="D135" s="72">
        <f>D126+D127+D131+D132</f>
        <v>0</v>
      </c>
      <c r="E135" s="72">
        <f>E126+E127+E131+E132</f>
        <v>0</v>
      </c>
      <c r="F135" s="66">
        <f>F131+F134</f>
        <v>417.47799999999995</v>
      </c>
      <c r="G135" s="66">
        <f>G131+G134</f>
        <v>186.414</v>
      </c>
      <c r="H135" s="66">
        <f>H131</f>
        <v>0</v>
      </c>
      <c r="I135" s="66">
        <f>I131</f>
        <v>0</v>
      </c>
      <c r="J135" s="66">
        <f>J131+J134</f>
        <v>231.06400000000002</v>
      </c>
      <c r="K135" s="66">
        <f>K131</f>
        <v>0</v>
      </c>
      <c r="L135" s="66">
        <f>L131</f>
        <v>0</v>
      </c>
      <c r="M135" s="60">
        <f t="shared" si="11"/>
        <v>4146.254999999999</v>
      </c>
    </row>
    <row r="136" spans="1:13" ht="61.5" customHeight="1" hidden="1">
      <c r="A136" s="48"/>
      <c r="B136" s="43"/>
      <c r="C136" s="29"/>
      <c r="D136" s="29"/>
      <c r="E136" s="29"/>
      <c r="F136" s="29"/>
      <c r="G136" s="29"/>
      <c r="H136" s="29"/>
      <c r="I136" s="29"/>
      <c r="J136" s="29"/>
      <c r="K136" s="29"/>
      <c r="L136" s="29"/>
      <c r="M136" s="29"/>
    </row>
    <row r="137" spans="1:14" ht="18.75">
      <c r="A137" s="47"/>
      <c r="B137" s="28" t="s">
        <v>140</v>
      </c>
      <c r="C137" s="32">
        <f aca="true" t="shared" si="12" ref="C137:J137">C135+C121+C110+C62+C48+C21</f>
        <v>75374.805</v>
      </c>
      <c r="D137" s="32">
        <f t="shared" si="12"/>
        <v>26843.960000000003</v>
      </c>
      <c r="E137" s="32">
        <f t="shared" si="12"/>
        <v>4202.961</v>
      </c>
      <c r="F137" s="32">
        <f t="shared" si="12"/>
        <v>1385.6609999999998</v>
      </c>
      <c r="G137" s="32">
        <f t="shared" si="12"/>
        <v>933.3259999999999</v>
      </c>
      <c r="H137" s="32">
        <f t="shared" si="12"/>
        <v>91.68</v>
      </c>
      <c r="I137" s="32">
        <f t="shared" si="12"/>
        <v>1.07</v>
      </c>
      <c r="J137" s="32">
        <f t="shared" si="12"/>
        <v>452.33500000000004</v>
      </c>
      <c r="K137" s="32">
        <f>K135+K121+K110+K62+K48+K21+K16</f>
        <v>119.75781</v>
      </c>
      <c r="L137" s="32">
        <f>L135+L121+L110+L62+L48+L21+L16</f>
        <v>111.454</v>
      </c>
      <c r="M137" s="32">
        <f>C137+F137</f>
        <v>76760.46599999999</v>
      </c>
      <c r="N137" s="25"/>
    </row>
    <row r="138" spans="1:14" ht="15.75">
      <c r="A138" s="47"/>
      <c r="B138" s="10"/>
      <c r="C138" s="29"/>
      <c r="D138" s="29"/>
      <c r="E138" s="29"/>
      <c r="F138" s="29"/>
      <c r="G138" s="29"/>
      <c r="H138" s="32"/>
      <c r="I138" s="32"/>
      <c r="J138" s="32"/>
      <c r="K138" s="32"/>
      <c r="L138" s="32"/>
      <c r="M138" s="29"/>
      <c r="N138" s="25"/>
    </row>
    <row r="139" spans="1:13" ht="42" customHeight="1">
      <c r="A139" s="7"/>
      <c r="B139" s="85" t="s">
        <v>153</v>
      </c>
      <c r="C139" s="85"/>
      <c r="D139" s="8"/>
      <c r="F139" s="63"/>
      <c r="G139" s="58" t="s">
        <v>154</v>
      </c>
      <c r="H139" s="41"/>
      <c r="I139" s="17"/>
      <c r="J139" s="13"/>
      <c r="K139" s="13"/>
      <c r="L139" s="17" t="s">
        <v>117</v>
      </c>
      <c r="M139" s="13"/>
    </row>
    <row r="140" spans="1:13" ht="12.75" customHeight="1">
      <c r="A140" s="7"/>
      <c r="B140" s="9"/>
      <c r="C140" s="23"/>
      <c r="D140" s="23"/>
      <c r="E140" s="23"/>
      <c r="F140" s="13"/>
      <c r="G140" s="13"/>
      <c r="H140" s="13"/>
      <c r="I140" s="13"/>
      <c r="J140" s="13"/>
      <c r="K140" s="13"/>
      <c r="L140" s="13"/>
      <c r="M140" s="13"/>
    </row>
    <row r="141" spans="1:5" ht="15.75" hidden="1">
      <c r="A141" s="7"/>
      <c r="B141" s="10"/>
      <c r="C141" s="25"/>
      <c r="D141" s="25"/>
      <c r="E141" s="25"/>
    </row>
    <row r="142" spans="1:13" ht="15.75" hidden="1">
      <c r="A142" s="7"/>
      <c r="B142" s="15"/>
      <c r="C142" s="24"/>
      <c r="D142" s="24"/>
      <c r="E142" s="24"/>
      <c r="F142" s="16">
        <f>SUM(G142,J142)</f>
        <v>3.51</v>
      </c>
      <c r="G142" s="16">
        <f>SUM(G16)</f>
        <v>1.51</v>
      </c>
      <c r="H142" s="16">
        <f>SUM(H16)</f>
        <v>0</v>
      </c>
      <c r="I142" s="16">
        <f>SUM(I16)</f>
        <v>0</v>
      </c>
      <c r="J142" s="16">
        <f>SUM(J16)</f>
        <v>2</v>
      </c>
      <c r="K142" s="16"/>
      <c r="L142" s="16"/>
      <c r="M142" s="16" t="e">
        <f>SUM(#REF!,F142)</f>
        <v>#REF!</v>
      </c>
    </row>
    <row r="143" spans="1:13" ht="15.75" hidden="1">
      <c r="A143" s="7"/>
      <c r="B143" s="15"/>
      <c r="C143" s="24"/>
      <c r="D143" s="24"/>
      <c r="E143" s="24"/>
      <c r="F143" s="16" t="e">
        <f aca="true" t="shared" si="13" ref="F143:F162">SUM(G143,J143)</f>
        <v>#REF!</v>
      </c>
      <c r="G143" s="16" t="e">
        <f>SUM(#REF!)</f>
        <v>#REF!</v>
      </c>
      <c r="H143" s="16" t="e">
        <f>SUM(#REF!)</f>
        <v>#REF!</v>
      </c>
      <c r="I143" s="16" t="e">
        <f>SUM(#REF!)</f>
        <v>#REF!</v>
      </c>
      <c r="J143" s="16" t="e">
        <f>SUM(#REF!)</f>
        <v>#REF!</v>
      </c>
      <c r="K143" s="16"/>
      <c r="L143" s="16"/>
      <c r="M143" s="16" t="e">
        <f>SUM(#REF!,F143)</f>
        <v>#REF!</v>
      </c>
    </row>
    <row r="144" spans="1:13" ht="15.75" hidden="1">
      <c r="A144" s="7"/>
      <c r="B144" s="15"/>
      <c r="C144" s="24"/>
      <c r="D144" s="24"/>
      <c r="E144" s="24"/>
      <c r="F144" s="16" t="e">
        <f t="shared" si="13"/>
        <v>#REF!</v>
      </c>
      <c r="G144" s="16" t="e">
        <f>SUM(G48,#REF!,#REF!,#REF!,#REF!)</f>
        <v>#REF!</v>
      </c>
      <c r="H144" s="16" t="e">
        <f>SUM(H48,#REF!,#REF!,#REF!,#REF!)</f>
        <v>#REF!</v>
      </c>
      <c r="I144" s="16" t="e">
        <f>SUM(I48,#REF!,#REF!,#REF!,#REF!)</f>
        <v>#REF!</v>
      </c>
      <c r="J144" s="16" t="e">
        <f>SUM(J48,#REF!,#REF!,#REF!,#REF!)</f>
        <v>#REF!</v>
      </c>
      <c r="K144" s="16"/>
      <c r="L144" s="16"/>
      <c r="M144" s="16" t="e">
        <f>SUM(#REF!,F144)</f>
        <v>#REF!</v>
      </c>
    </row>
    <row r="145" spans="1:13" ht="15.75" hidden="1">
      <c r="A145" s="7"/>
      <c r="B145" s="15"/>
      <c r="C145" s="24"/>
      <c r="D145" s="24"/>
      <c r="E145" s="24"/>
      <c r="F145" s="16">
        <f t="shared" si="13"/>
        <v>363.309</v>
      </c>
      <c r="G145" s="16">
        <f>SUM(G51)</f>
        <v>311.192</v>
      </c>
      <c r="H145" s="16">
        <f>SUM(H51)</f>
        <v>16.753</v>
      </c>
      <c r="I145" s="16">
        <f>SUM(I51)</f>
        <v>0.072</v>
      </c>
      <c r="J145" s="16">
        <f>SUM(J51)</f>
        <v>52.117</v>
      </c>
      <c r="K145" s="16"/>
      <c r="L145" s="16"/>
      <c r="M145" s="16" t="e">
        <f>SUM(#REF!,F145)</f>
        <v>#REF!</v>
      </c>
    </row>
    <row r="146" spans="1:13" ht="15.75" hidden="1">
      <c r="A146" s="7"/>
      <c r="B146" s="15"/>
      <c r="C146" s="24"/>
      <c r="D146" s="24"/>
      <c r="E146" s="24"/>
      <c r="F146" s="16" t="e">
        <f t="shared" si="13"/>
        <v>#REF!</v>
      </c>
      <c r="G146" s="16" t="e">
        <f>SUM(G65:G68,#REF!)</f>
        <v>#REF!</v>
      </c>
      <c r="H146" s="16" t="e">
        <f>SUM(H65:H68,#REF!)</f>
        <v>#REF!</v>
      </c>
      <c r="I146" s="16" t="e">
        <f>SUM(I65:I68,#REF!)</f>
        <v>#REF!</v>
      </c>
      <c r="J146" s="16" t="e">
        <f>SUM(J65:J68,#REF!)</f>
        <v>#REF!</v>
      </c>
      <c r="K146" s="16"/>
      <c r="L146" s="16"/>
      <c r="M146" s="16" t="e">
        <f>SUM(#REF!,F146)</f>
        <v>#REF!</v>
      </c>
    </row>
    <row r="147" spans="1:13" ht="12.75" customHeight="1" hidden="1">
      <c r="A147" s="7"/>
      <c r="B147" s="15"/>
      <c r="C147" s="24"/>
      <c r="D147" s="24"/>
      <c r="E147" s="24"/>
      <c r="F147" s="16" t="e">
        <f>SUM(#REF!)</f>
        <v>#REF!</v>
      </c>
      <c r="G147" s="16" t="e">
        <f>SUM(#REF!)</f>
        <v>#REF!</v>
      </c>
      <c r="H147" s="16" t="e">
        <f>SUM(#REF!)</f>
        <v>#REF!</v>
      </c>
      <c r="I147" s="16" t="e">
        <f>SUM(#REF!)</f>
        <v>#REF!</v>
      </c>
      <c r="J147" s="16" t="e">
        <f>SUM(#REF!)</f>
        <v>#REF!</v>
      </c>
      <c r="K147" s="16"/>
      <c r="L147" s="16"/>
      <c r="M147" s="16" t="e">
        <f>SUM(#REF!,F147)</f>
        <v>#REF!</v>
      </c>
    </row>
    <row r="148" spans="1:13" ht="15.75" hidden="1">
      <c r="A148" s="7"/>
      <c r="B148" s="15"/>
      <c r="C148" s="24"/>
      <c r="D148" s="24"/>
      <c r="E148" s="24"/>
      <c r="F148" s="16" t="e">
        <f t="shared" si="13"/>
        <v>#REF!</v>
      </c>
      <c r="G148" s="16" t="e">
        <f>SUM(#REF!,G113)</f>
        <v>#REF!</v>
      </c>
      <c r="H148" s="16" t="e">
        <f>SUM(#REF!,H113)</f>
        <v>#REF!</v>
      </c>
      <c r="I148" s="16" t="e">
        <f>SUM(#REF!,I113)</f>
        <v>#REF!</v>
      </c>
      <c r="J148" s="16" t="e">
        <f>SUM(#REF!,J113)</f>
        <v>#REF!</v>
      </c>
      <c r="K148" s="16"/>
      <c r="L148" s="16"/>
      <c r="M148" s="16" t="e">
        <f>SUM(#REF!,F148)</f>
        <v>#REF!</v>
      </c>
    </row>
    <row r="149" spans="1:13" ht="15.75" hidden="1">
      <c r="A149" s="7"/>
      <c r="B149" s="15"/>
      <c r="C149" s="24"/>
      <c r="D149" s="24"/>
      <c r="E149" s="24"/>
      <c r="F149" s="16" t="e">
        <f t="shared" si="13"/>
        <v>#REF!</v>
      </c>
      <c r="G149" s="16" t="e">
        <f>SUM(#REF!,#REF!)</f>
        <v>#REF!</v>
      </c>
      <c r="H149" s="16" t="e">
        <f>SUM(#REF!,#REF!)</f>
        <v>#REF!</v>
      </c>
      <c r="I149" s="16" t="e">
        <f>SUM(#REF!,#REF!)</f>
        <v>#REF!</v>
      </c>
      <c r="J149" s="16" t="e">
        <f>SUM(#REF!,#REF!)</f>
        <v>#REF!</v>
      </c>
      <c r="K149" s="16"/>
      <c r="L149" s="16"/>
      <c r="M149" s="16" t="e">
        <f>SUM(#REF!,F149)</f>
        <v>#REF!</v>
      </c>
    </row>
    <row r="150" spans="1:13" ht="15.75" hidden="1">
      <c r="A150" s="7"/>
      <c r="B150" s="15"/>
      <c r="C150" s="24"/>
      <c r="D150" s="24"/>
      <c r="E150" s="24"/>
      <c r="F150" s="16" t="e">
        <f t="shared" si="13"/>
        <v>#REF!</v>
      </c>
      <c r="G150" s="16" t="e">
        <f>SUM(#REF!)</f>
        <v>#REF!</v>
      </c>
      <c r="H150" s="16" t="e">
        <f>SUM(#REF!)</f>
        <v>#REF!</v>
      </c>
      <c r="I150" s="16" t="e">
        <f>SUM(#REF!)</f>
        <v>#REF!</v>
      </c>
      <c r="J150" s="16" t="e">
        <f>SUM(#REF!)</f>
        <v>#REF!</v>
      </c>
      <c r="K150" s="16"/>
      <c r="L150" s="16"/>
      <c r="M150" s="16" t="e">
        <f>SUM(#REF!,F150)</f>
        <v>#REF!</v>
      </c>
    </row>
    <row r="151" spans="1:13" ht="15.75" hidden="1">
      <c r="A151" s="7"/>
      <c r="B151" s="15"/>
      <c r="C151" s="24"/>
      <c r="D151" s="24"/>
      <c r="E151" s="24"/>
      <c r="F151" s="16" t="e">
        <f t="shared" si="13"/>
        <v>#REF!</v>
      </c>
      <c r="G151" s="16" t="e">
        <f>SUM(#REF!,#REF!,#REF!,#REF!,#REF!,#REF!,#REF!,#REF!,#REF!,#REF!,#REF!)</f>
        <v>#REF!</v>
      </c>
      <c r="H151" s="16" t="e">
        <f>SUM(#REF!,#REF!,#REF!,#REF!,#REF!,#REF!,#REF!,#REF!,#REF!,#REF!,#REF!)</f>
        <v>#REF!</v>
      </c>
      <c r="I151" s="16" t="e">
        <f>SUM(#REF!,#REF!,#REF!,#REF!,#REF!,#REF!,#REF!,#REF!,#REF!,#REF!,#REF!)</f>
        <v>#REF!</v>
      </c>
      <c r="J151" s="16" t="e">
        <f>SUM(#REF!,#REF!,#REF!,#REF!,#REF!,#REF!,#REF!,#REF!,#REF!,#REF!,#REF!)</f>
        <v>#REF!</v>
      </c>
      <c r="K151" s="16"/>
      <c r="L151" s="16"/>
      <c r="M151" s="16" t="e">
        <f>SUM(#REF!,F151)</f>
        <v>#REF!</v>
      </c>
    </row>
    <row r="152" spans="1:13" ht="15.75" hidden="1">
      <c r="A152" s="7"/>
      <c r="B152" s="15"/>
      <c r="C152" s="24"/>
      <c r="D152" s="24"/>
      <c r="E152" s="24"/>
      <c r="F152" s="16" t="e">
        <f t="shared" si="13"/>
        <v>#REF!</v>
      </c>
      <c r="G152" s="16" t="e">
        <f>SUM(#REF!)</f>
        <v>#REF!</v>
      </c>
      <c r="H152" s="16" t="e">
        <f>SUM(#REF!)</f>
        <v>#REF!</v>
      </c>
      <c r="I152" s="16" t="e">
        <f>SUM(#REF!)</f>
        <v>#REF!</v>
      </c>
      <c r="J152" s="16" t="e">
        <f>SUM(#REF!)</f>
        <v>#REF!</v>
      </c>
      <c r="K152" s="16"/>
      <c r="L152" s="16"/>
      <c r="M152" s="16" t="e">
        <f>SUM(#REF!,F152)</f>
        <v>#REF!</v>
      </c>
    </row>
    <row r="153" spans="1:13" ht="15.75" hidden="1">
      <c r="A153" s="7"/>
      <c r="B153" s="15"/>
      <c r="C153" s="24"/>
      <c r="D153" s="24"/>
      <c r="E153" s="24"/>
      <c r="F153" s="16" t="e">
        <f t="shared" si="13"/>
        <v>#REF!</v>
      </c>
      <c r="G153" s="16" t="e">
        <f>SUM(#REF!,#REF!,#REF!,#REF!,#REF!,#REF!)</f>
        <v>#REF!</v>
      </c>
      <c r="H153" s="16" t="e">
        <f>SUM(#REF!,#REF!,#REF!,#REF!,#REF!,#REF!)</f>
        <v>#REF!</v>
      </c>
      <c r="I153" s="16" t="e">
        <f>SUM(#REF!,#REF!,#REF!,#REF!,#REF!,#REF!)</f>
        <v>#REF!</v>
      </c>
      <c r="J153" s="16" t="e">
        <f>SUM(#REF!,#REF!,#REF!,#REF!,#REF!,#REF!)</f>
        <v>#REF!</v>
      </c>
      <c r="K153" s="16"/>
      <c r="L153" s="16"/>
      <c r="M153" s="16" t="e">
        <f>SUM(#REF!,F153)</f>
        <v>#REF!</v>
      </c>
    </row>
    <row r="154" spans="1:13" ht="15.75" hidden="1">
      <c r="A154" s="7"/>
      <c r="B154" s="15"/>
      <c r="C154" s="24"/>
      <c r="D154" s="24"/>
      <c r="E154" s="24"/>
      <c r="F154" s="16" t="e">
        <f t="shared" si="13"/>
        <v>#REF!</v>
      </c>
      <c r="G154" s="16" t="e">
        <f>SUM(#REF!,#REF!)</f>
        <v>#REF!</v>
      </c>
      <c r="H154" s="16" t="e">
        <f>SUM(#REF!,#REF!)</f>
        <v>#REF!</v>
      </c>
      <c r="I154" s="16" t="e">
        <f>SUM(#REF!,#REF!)</f>
        <v>#REF!</v>
      </c>
      <c r="J154" s="16" t="e">
        <f>SUM(#REF!,#REF!)</f>
        <v>#REF!</v>
      </c>
      <c r="K154" s="16"/>
      <c r="L154" s="16"/>
      <c r="M154" s="16" t="e">
        <f>SUM(#REF!,F154)</f>
        <v>#REF!</v>
      </c>
    </row>
    <row r="155" spans="1:13" ht="15.75" hidden="1">
      <c r="A155" s="7"/>
      <c r="B155" s="15"/>
      <c r="C155" s="24"/>
      <c r="D155" s="24"/>
      <c r="E155" s="24"/>
      <c r="F155" s="16" t="e">
        <f t="shared" si="13"/>
        <v>#REF!</v>
      </c>
      <c r="G155" s="16" t="e">
        <f>SUM(#REF!)</f>
        <v>#REF!</v>
      </c>
      <c r="H155" s="16" t="e">
        <f>SUM(#REF!)</f>
        <v>#REF!</v>
      </c>
      <c r="I155" s="16" t="e">
        <f>SUM(#REF!)</f>
        <v>#REF!</v>
      </c>
      <c r="J155" s="16" t="e">
        <f>SUM(#REF!)</f>
        <v>#REF!</v>
      </c>
      <c r="K155" s="16"/>
      <c r="L155" s="16"/>
      <c r="M155" s="16" t="e">
        <f>SUM(#REF!,F155)</f>
        <v>#REF!</v>
      </c>
    </row>
    <row r="156" spans="1:13" ht="15.75" hidden="1">
      <c r="A156" s="6"/>
      <c r="B156" s="15"/>
      <c r="C156" s="24"/>
      <c r="D156" s="24"/>
      <c r="E156" s="24"/>
      <c r="F156" s="16" t="e">
        <f t="shared" si="13"/>
        <v>#REF!</v>
      </c>
      <c r="G156" s="16" t="e">
        <f>SUM(#REF!,#REF!,#REF!,#REF!,#REF!)</f>
        <v>#REF!</v>
      </c>
      <c r="H156" s="16" t="e">
        <f>SUM(#REF!,#REF!,#REF!,#REF!,#REF!)</f>
        <v>#REF!</v>
      </c>
      <c r="I156" s="16" t="e">
        <f>SUM(#REF!,#REF!,#REF!,#REF!,#REF!)</f>
        <v>#REF!</v>
      </c>
      <c r="J156" s="16" t="e">
        <f>SUM(#REF!,#REF!,#REF!,#REF!,#REF!)</f>
        <v>#REF!</v>
      </c>
      <c r="K156" s="16"/>
      <c r="L156" s="16"/>
      <c r="M156" s="16" t="e">
        <f>SUM(#REF!,F156)</f>
        <v>#REF!</v>
      </c>
    </row>
    <row r="157" spans="1:13" ht="15.75" hidden="1">
      <c r="A157" s="6"/>
      <c r="B157" s="15"/>
      <c r="C157" s="24"/>
      <c r="D157" s="24"/>
      <c r="E157" s="24"/>
      <c r="F157" s="16" t="e">
        <f>SUM(#REF!,#REF!,#REF!,#REF!,#REF!,F125)</f>
        <v>#REF!</v>
      </c>
      <c r="G157" s="16" t="e">
        <f>SUM(#REF!,#REF!,#REF!,#REF!,#REF!,G125)</f>
        <v>#REF!</v>
      </c>
      <c r="H157" s="16" t="e">
        <f>SUM(#REF!,#REF!,#REF!,#REF!,#REF!,H125)</f>
        <v>#REF!</v>
      </c>
      <c r="I157" s="16" t="e">
        <f>SUM(#REF!,#REF!,#REF!,#REF!,#REF!,I125)</f>
        <v>#REF!</v>
      </c>
      <c r="J157" s="16" t="e">
        <f>SUM(#REF!,#REF!,#REF!,#REF!,#REF!,J125)</f>
        <v>#REF!</v>
      </c>
      <c r="K157" s="16"/>
      <c r="L157" s="16"/>
      <c r="M157" s="16" t="e">
        <f>SUM(#REF!,F157)</f>
        <v>#REF!</v>
      </c>
    </row>
    <row r="158" spans="1:13" ht="20.25" customHeight="1" hidden="1">
      <c r="A158" s="6"/>
      <c r="B158" s="15"/>
      <c r="C158" s="24"/>
      <c r="D158" s="24"/>
      <c r="E158" s="24"/>
      <c r="F158" s="16" t="e">
        <f t="shared" si="13"/>
        <v>#REF!</v>
      </c>
      <c r="G158" s="16" t="e">
        <f>SUM(#REF!)</f>
        <v>#REF!</v>
      </c>
      <c r="H158" s="16" t="e">
        <f>SUM(#REF!)</f>
        <v>#REF!</v>
      </c>
      <c r="I158" s="16" t="e">
        <f>SUM(#REF!)</f>
        <v>#REF!</v>
      </c>
      <c r="J158" s="16" t="e">
        <f>SUM(#REF!)</f>
        <v>#REF!</v>
      </c>
      <c r="K158" s="16"/>
      <c r="L158" s="16"/>
      <c r="M158" s="16" t="e">
        <f>SUM(#REF!,F158)</f>
        <v>#REF!</v>
      </c>
    </row>
    <row r="159" spans="1:13" ht="21" customHeight="1" hidden="1">
      <c r="A159" s="6"/>
      <c r="B159" s="15"/>
      <c r="C159" s="24"/>
      <c r="D159" s="24"/>
      <c r="E159" s="24"/>
      <c r="F159" s="16" t="e">
        <f t="shared" si="13"/>
        <v>#REF!</v>
      </c>
      <c r="G159" s="16" t="e">
        <f>SUM(#REF!,#REF!)</f>
        <v>#REF!</v>
      </c>
      <c r="H159" s="16" t="e">
        <f>SUM(#REF!,#REF!)</f>
        <v>#REF!</v>
      </c>
      <c r="I159" s="16" t="e">
        <f>SUM(#REF!,#REF!)</f>
        <v>#REF!</v>
      </c>
      <c r="J159" s="16" t="e">
        <f>SUM(#REF!,#REF!)</f>
        <v>#REF!</v>
      </c>
      <c r="K159" s="16"/>
      <c r="L159" s="16"/>
      <c r="M159" s="16" t="e">
        <f>SUM(#REF!,F159)</f>
        <v>#REF!</v>
      </c>
    </row>
    <row r="160" spans="1:13" ht="24.75" customHeight="1" hidden="1">
      <c r="A160" s="6"/>
      <c r="B160" s="15"/>
      <c r="C160" s="24"/>
      <c r="D160" s="24"/>
      <c r="E160" s="24"/>
      <c r="F160" s="16" t="e">
        <f t="shared" si="13"/>
        <v>#REF!</v>
      </c>
      <c r="G160" s="16" t="e">
        <f>SUM(#REF!,#REF!)</f>
        <v>#REF!</v>
      </c>
      <c r="H160" s="16" t="e">
        <f>SUM(#REF!,#REF!)</f>
        <v>#REF!</v>
      </c>
      <c r="I160" s="16" t="e">
        <f>SUM(#REF!,#REF!)</f>
        <v>#REF!</v>
      </c>
      <c r="J160" s="16" t="e">
        <f>SUM(#REF!,#REF!)</f>
        <v>#REF!</v>
      </c>
      <c r="K160" s="16"/>
      <c r="L160" s="16"/>
      <c r="M160" s="16" t="e">
        <f>SUM(#REF!,F160)</f>
        <v>#REF!</v>
      </c>
    </row>
    <row r="161" spans="1:13" ht="24.75" customHeight="1" hidden="1">
      <c r="A161" s="6"/>
      <c r="B161" s="15"/>
      <c r="C161" s="24"/>
      <c r="D161" s="24"/>
      <c r="E161" s="24"/>
      <c r="F161" s="16">
        <f t="shared" si="13"/>
        <v>0</v>
      </c>
      <c r="G161" s="16"/>
      <c r="H161" s="16"/>
      <c r="I161" s="16"/>
      <c r="J161" s="16"/>
      <c r="K161" s="16"/>
      <c r="L161" s="16"/>
      <c r="M161" s="16" t="e">
        <f>SUM(#REF!,F161)</f>
        <v>#REF!</v>
      </c>
    </row>
    <row r="162" spans="1:13" ht="19.5" customHeight="1" hidden="1">
      <c r="A162" s="6"/>
      <c r="B162" s="15"/>
      <c r="C162" s="24"/>
      <c r="D162" s="24"/>
      <c r="E162" s="24"/>
      <c r="F162" s="16" t="e">
        <f t="shared" si="13"/>
        <v>#REF!</v>
      </c>
      <c r="G162" s="16" t="e">
        <f>SUM(G142:G160)</f>
        <v>#REF!</v>
      </c>
      <c r="H162" s="16" t="e">
        <f>SUM(H142:H160)</f>
        <v>#REF!</v>
      </c>
      <c r="I162" s="16" t="e">
        <f>SUM(I142:I160)</f>
        <v>#REF!</v>
      </c>
      <c r="J162" s="16" t="e">
        <f>SUM(J142:J160)</f>
        <v>#REF!</v>
      </c>
      <c r="K162" s="16"/>
      <c r="L162" s="16"/>
      <c r="M162" s="16" t="e">
        <f>SUM(#REF!,F162)</f>
        <v>#REF!</v>
      </c>
    </row>
    <row r="163" spans="1:5" ht="12.75">
      <c r="A163" s="6"/>
      <c r="B163" s="11"/>
      <c r="C163" s="25"/>
      <c r="D163" s="25"/>
      <c r="E163" s="25"/>
    </row>
    <row r="164" spans="1:5" ht="12.75">
      <c r="A164" s="6"/>
      <c r="B164" s="11"/>
      <c r="C164" s="25"/>
      <c r="D164" s="25"/>
      <c r="E164" s="25"/>
    </row>
    <row r="165" spans="1:5" ht="12.75">
      <c r="A165" s="6"/>
      <c r="B165" s="11"/>
      <c r="C165" s="25"/>
      <c r="D165" s="25"/>
      <c r="E165" s="25"/>
    </row>
    <row r="166" spans="1:5" ht="12.75">
      <c r="A166" s="6"/>
      <c r="B166" s="11"/>
      <c r="C166" s="25"/>
      <c r="D166" s="25"/>
      <c r="E166" s="25"/>
    </row>
    <row r="167" spans="1:5" ht="12.75">
      <c r="A167" s="6"/>
      <c r="B167" s="11"/>
      <c r="C167" s="25"/>
      <c r="D167" s="25"/>
      <c r="E167" s="25"/>
    </row>
    <row r="168" spans="1:5" ht="12.75">
      <c r="A168" s="6"/>
      <c r="B168" s="11"/>
      <c r="C168" s="25"/>
      <c r="D168" s="25"/>
      <c r="E168" s="25"/>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2" ht="12.75">
      <c r="A312" s="6"/>
      <c r="B312" s="11"/>
    </row>
    <row r="313" spans="1:2" ht="12.75">
      <c r="A313" s="6"/>
      <c r="B313" s="11"/>
    </row>
    <row r="314" spans="1:2" ht="12.75">
      <c r="A314" s="6"/>
      <c r="B314" s="11"/>
    </row>
    <row r="315" spans="1:2" ht="12.75">
      <c r="A315" s="6"/>
      <c r="B315" s="11"/>
    </row>
    <row r="316" spans="1:2" ht="12.75">
      <c r="A316" s="6"/>
      <c r="B316" s="11"/>
    </row>
    <row r="317" spans="1:2" ht="12.75">
      <c r="A317" s="6"/>
      <c r="B317" s="11"/>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sheetData>
  <sheetProtection/>
  <mergeCells count="20">
    <mergeCell ref="A95:A96"/>
    <mergeCell ref="A11:A13"/>
    <mergeCell ref="B11:B13"/>
    <mergeCell ref="A8:M8"/>
    <mergeCell ref="F11:F13"/>
    <mergeCell ref="G11:G13"/>
    <mergeCell ref="H11:I11"/>
    <mergeCell ref="J11:J13"/>
    <mergeCell ref="M10:M13"/>
    <mergeCell ref="D11:E11"/>
    <mergeCell ref="C10:E10"/>
    <mergeCell ref="B139:C139"/>
    <mergeCell ref="C11:C13"/>
    <mergeCell ref="F10:L10"/>
    <mergeCell ref="K11:L11"/>
    <mergeCell ref="K12:K13"/>
    <mergeCell ref="H12:H13"/>
    <mergeCell ref="I12:I13"/>
    <mergeCell ref="E12:E13"/>
    <mergeCell ref="D12:D13"/>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6" manualBreakCount="6">
    <brk id="38" max="12" man="1"/>
    <brk id="69" max="12" man="1"/>
    <brk id="70" max="12" man="1"/>
    <brk id="75" max="12" man="1"/>
    <brk id="87" max="12" man="1"/>
    <brk id="12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2013-07-15T13:41:02Z</cp:lastPrinted>
  <dcterms:created xsi:type="dcterms:W3CDTF">2002-12-20T15:22:07Z</dcterms:created>
  <dcterms:modified xsi:type="dcterms:W3CDTF">2013-08-21T11:01:08Z</dcterms:modified>
  <cp:category/>
  <cp:version/>
  <cp:contentType/>
  <cp:contentStatus/>
</cp:coreProperties>
</file>