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928" yWindow="65500" windowWidth="12120" windowHeight="8580" activeTab="0"/>
  </bookViews>
  <sheets>
    <sheet name="Лист1" sheetId="1" r:id="rId1"/>
  </sheets>
  <definedNames>
    <definedName name="_xlnm.Print_Titles" localSheetId="0">'Лист1'!$9:$13</definedName>
    <definedName name="_xlnm.Print_Area" localSheetId="0">'Лист1'!$A$1:$M$124</definedName>
  </definedNames>
  <calcPr fullCalcOnLoad="1"/>
</workbook>
</file>

<file path=xl/sharedStrings.xml><?xml version="1.0" encoding="utf-8"?>
<sst xmlns="http://schemas.openxmlformats.org/spreadsheetml/2006/main" count="212" uniqueCount="195">
  <si>
    <t>110205</t>
  </si>
  <si>
    <t>Школи естетичного виховання дітей</t>
  </si>
  <si>
    <t>Всього</t>
  </si>
  <si>
    <t>з них:</t>
  </si>
  <si>
    <t>оплата праці</t>
  </si>
  <si>
    <t>комунальні послуги та енергоносії</t>
  </si>
  <si>
    <t>тис.грн.</t>
  </si>
  <si>
    <t>Соціальний захист та соціальне забезпечення</t>
  </si>
  <si>
    <t>Всього:</t>
  </si>
  <si>
    <t>Освіта</t>
  </si>
  <si>
    <t>Культура і мистецтво</t>
  </si>
  <si>
    <t>110000</t>
  </si>
  <si>
    <t>Бібліотеки</t>
  </si>
  <si>
    <t>Музеї і виставки</t>
  </si>
  <si>
    <t>Інші культурно-освітні заклади та заходи</t>
  </si>
  <si>
    <t>130107</t>
  </si>
  <si>
    <t>130204</t>
  </si>
  <si>
    <t>120000</t>
  </si>
  <si>
    <t>110201</t>
  </si>
  <si>
    <t>110202</t>
  </si>
  <si>
    <t>250404</t>
  </si>
  <si>
    <t>110204</t>
  </si>
  <si>
    <t>110502</t>
  </si>
  <si>
    <t>Телебачення і радіомовлення</t>
  </si>
  <si>
    <t>Органи  місцевого самоврядування</t>
  </si>
  <si>
    <t>120100</t>
  </si>
  <si>
    <t>Палаци і Будинки культури, клуби та інші заклади    клубного типу</t>
  </si>
  <si>
    <t>Видатки загального фонду</t>
  </si>
  <si>
    <t>Видатки спеціального фонду</t>
  </si>
  <si>
    <t>споживання</t>
  </si>
  <si>
    <t>розвитку</t>
  </si>
  <si>
    <t>090000</t>
  </si>
  <si>
    <t>Засоби масової інформаціїї</t>
  </si>
  <si>
    <t>120201</t>
  </si>
  <si>
    <t>080000</t>
  </si>
  <si>
    <t>Охорона здров"я</t>
  </si>
  <si>
    <t>080101</t>
  </si>
  <si>
    <t>091101</t>
  </si>
  <si>
    <t>Утримання центрів соціальних служб для сім"ї,</t>
  </si>
  <si>
    <t>дітей та молоді</t>
  </si>
  <si>
    <t xml:space="preserve">130000 </t>
  </si>
  <si>
    <t>Фізична культура і спорт</t>
  </si>
  <si>
    <t>070000</t>
  </si>
  <si>
    <t>070201</t>
  </si>
  <si>
    <t>070401</t>
  </si>
  <si>
    <t>070802</t>
  </si>
  <si>
    <t>070807</t>
  </si>
  <si>
    <t>Інші освітні програми</t>
  </si>
  <si>
    <t>070808</t>
  </si>
  <si>
    <t>090201</t>
  </si>
  <si>
    <t>090202</t>
  </si>
  <si>
    <t>090203</t>
  </si>
  <si>
    <t>090204</t>
  </si>
  <si>
    <t>090205</t>
  </si>
  <si>
    <t>090207</t>
  </si>
  <si>
    <t>090208</t>
  </si>
  <si>
    <t>090209</t>
  </si>
  <si>
    <t>090210</t>
  </si>
  <si>
    <t>090211</t>
  </si>
  <si>
    <t>090212</t>
  </si>
  <si>
    <t>090214</t>
  </si>
  <si>
    <t>090302</t>
  </si>
  <si>
    <t>090303</t>
  </si>
  <si>
    <t>090304</t>
  </si>
  <si>
    <t>090305</t>
  </si>
  <si>
    <t>090306</t>
  </si>
  <si>
    <t>090307</t>
  </si>
  <si>
    <t>090401</t>
  </si>
  <si>
    <t>090405</t>
  </si>
  <si>
    <t>090412</t>
  </si>
  <si>
    <t>Інші видатки на соціальний захист населення</t>
  </si>
  <si>
    <t>090417</t>
  </si>
  <si>
    <t>090413</t>
  </si>
  <si>
    <t>091204</t>
  </si>
  <si>
    <t>091300</t>
  </si>
  <si>
    <t>091304</t>
  </si>
  <si>
    <t>070303</t>
  </si>
  <si>
    <t>до рішення районної ради</t>
  </si>
  <si>
    <t>091209</t>
  </si>
  <si>
    <t>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нацистских переслідувань на придбання твердого палива та скрапленого газу - за рахунок субвенції з державного бюджету</t>
  </si>
  <si>
    <t xml:space="preserve"> Інші 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нацистских переслідувань та реабілітованим громадянам, які стали інвалідами внаслідок репресій, аба є пенсіонерами - за рахунок субвенції з державного бюджету</t>
  </si>
  <si>
    <t>Пільги на медичне обслуговування громадянам, які постраждали внаслідок Чорнобильської катастрофи - за рахунок субвенції з обласного бюджету</t>
  </si>
  <si>
    <t>Пільги окремим категоріям громадян з послуг зв"язку - за рахунок субвенції з державного бюджету</t>
  </si>
  <si>
    <t>Допомога у зв"язку з вагітністю і пологами - за рахунок субвенції з державного бюджету</t>
  </si>
  <si>
    <t>Допомога на догляд за дитиною віком до 3-х років - за рахунок субвенції з державного бюджету</t>
  </si>
  <si>
    <t>Допомога на дітей одиноким матерям - за рахунок субвенції з державного бюджету</t>
  </si>
  <si>
    <t>Тимчасова державна допомога дітям - за рахунок субвенції з державного бюджету</t>
  </si>
  <si>
    <t>Державна соціальна допомога малозабезпеченим сім"ям - за рахунок субвенції з державного бюджету</t>
  </si>
  <si>
    <t>Державна соціальна допомога інвалідам з дитинства та дітям-інвалідам - за рахунок субвенції з державного бюджету</t>
  </si>
  <si>
    <t>Встановлення телефонів інвалідам І та ІІ груп - за рахунок субвенції з обласного бюджету</t>
  </si>
  <si>
    <t>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дітям війни,особам,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 - за рахунок субвенції з державного бюджету</t>
  </si>
  <si>
    <t xml:space="preserve"> </t>
  </si>
  <si>
    <t>Пільги громадянам, які постраждали внаслідок Чорнобильської катастрофи, дружинам(чоловікам) та опікунам ( на час опікунства) дітей померлих громадян, смерть яких пов"язана з Чорнобильською катастрофою, на житлово-комунальні послуги - за рахунок субвенції з державного бюджету</t>
  </si>
  <si>
    <t>Пільги громадянам,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 на придбання твердого палива - за рахунок субвенції з державного бюджету</t>
  </si>
  <si>
    <t xml:space="preserve"> Інші пільги громадянам,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 - за рахунок субвенції з державного бюджету</t>
  </si>
  <si>
    <t>250313</t>
  </si>
  <si>
    <t>у тому числі видатки за рахунок цільових субвенцій з державного бюджету</t>
  </si>
  <si>
    <t>091303</t>
  </si>
  <si>
    <t>Компенсаційні виплати інвалідам на бензин, ремонт, техобслуговування автотранспорту та транспортне обслуговування - за рахунок субвенції з обласного бюджету</t>
  </si>
  <si>
    <t>090406</t>
  </si>
  <si>
    <t>Допомога на дітей, над якими встановлено опіку чи піклування - за рахунок субвенції з державного бюджету</t>
  </si>
  <si>
    <t>090416</t>
  </si>
  <si>
    <t>Інші видатки на соціальний захист ветеранів війни та праці</t>
  </si>
  <si>
    <t>Допомога дітям- сиротам та дітям,позбавленим батьківського піклування, яким виповнюється 18 років</t>
  </si>
  <si>
    <t>090308</t>
  </si>
  <si>
    <t>Допомога при усиновленні дитини - за рахунок субвенції з державного бюджету</t>
  </si>
  <si>
    <t>Субсидії населенню для відшкодування витрат на оплату житлово-комунальних послуг - за рахунок субвенції з державного бюджету</t>
  </si>
  <si>
    <t>Субсидії населенню для відшкодування витрат на придбання твердого та рідкого пічного побутового палива і скрапленого газу - за рахунок субвенції з державного бюджету</t>
  </si>
  <si>
    <t>Разом видатків</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</si>
  <si>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повоноліття) працівників міліції, </t>
  </si>
  <si>
    <t>виконанням службових обов"язків, непрацездатним членам сімей, які перебували на їх утриманні на придбання твердого палива  - за рахунок субвенції з державного бюджету</t>
  </si>
  <si>
    <t xml:space="preserve">Пільги ветеранам військової служби, ветеранам органів внутрішніх справ, ветеранам податкової міліції,ветеранам державної пожежної охорони, ветеранам Державної кримінально-виконавчої служби, ветеранам служби цівільного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повоноліття)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t>
  </si>
  <si>
    <t>Витрати на поховання учасників бойових дій та інвалідів війни - за рахунок субвенції з обласного бюджету</t>
  </si>
  <si>
    <t>090215</t>
  </si>
  <si>
    <t>090216</t>
  </si>
  <si>
    <t>Код тимчасової класифікації видатків та кредитування місцевих бюджетів</t>
  </si>
  <si>
    <t>010116</t>
  </si>
  <si>
    <t>Най менування коду тимчасової класифікації видатків та кредитування місцевих бюджетів</t>
  </si>
  <si>
    <t>Допомога при народженні дитини - за рахунок субвенції з державного бюджету</t>
  </si>
  <si>
    <t>з них</t>
  </si>
  <si>
    <t xml:space="preserve"> бюджет розвитку</t>
  </si>
  <si>
    <t xml:space="preserve">капітальні видатки за рахунок коштів, що передаються із загального фонду до бюджету розвитку(спеціального фонду) </t>
  </si>
  <si>
    <t>010000</t>
  </si>
  <si>
    <t>Державне управління</t>
  </si>
  <si>
    <t>Засоби масової інформації</t>
  </si>
  <si>
    <t>Утримання та навчально-тренувальна робота дитячо-юнацьких спортивних шкіл</t>
  </si>
  <si>
    <t>Інші видатки</t>
  </si>
  <si>
    <t>Лікарні</t>
  </si>
  <si>
    <t>Транспорт, дорожнє господарство, зв'язок,телекомунікації та інформатика</t>
  </si>
  <si>
    <t>170102</t>
  </si>
  <si>
    <t>Компенсаційні виплати на пільговий проїзд автомобільним транспортом окремим категоріям громадян - за рахунок субвенції з державного бюджету</t>
  </si>
  <si>
    <t>170302</t>
  </si>
  <si>
    <t>Компенсаційні виплати за пільговий проїзд  окремим категоріям громадян на залізничному транспорті - за рахунок субвенції з державного бюджету</t>
  </si>
  <si>
    <t xml:space="preserve">Разом </t>
  </si>
  <si>
    <t>Утримання апарату управління громадських фізкультурно - спортивних організацій  ФСТ "Колос"</t>
  </si>
  <si>
    <t>091205</t>
  </si>
  <si>
    <t>Виплати грошової компенсації фізичним особам, які надають соціальні послуги громадянам похилого віку, інвалідам, дітям-інвадідам, хворим, які не здатні до самообслуговування і потребують сторонньої допомоги</t>
  </si>
  <si>
    <t>Фінансова підтримка громадський організацій інвалідів і ветеранів</t>
  </si>
  <si>
    <t>130115</t>
  </si>
  <si>
    <t xml:space="preserve">Центри "Спорт для всіх" та заходи з фізичної культури </t>
  </si>
  <si>
    <t>Методична робота, інші заходи у сфері народної освіти</t>
  </si>
  <si>
    <t>Позашкільні заклади освіти, заходи із позашкільної роботи з  дітьми</t>
  </si>
  <si>
    <t>Періодичні видання (газети та журнали)</t>
  </si>
  <si>
    <t>Дотації вирівнювання, що передаються з районних та міських (міст Києва і Севастополя, міст республіканського і обласного значення) бюджетів</t>
  </si>
  <si>
    <t xml:space="preserve">Додаткова дотація з державного бюджету на вирівнювання фінансової забезпеченості місцевих бюджетів </t>
  </si>
  <si>
    <t>Територіальні центри соціального обслуговування (надання соціальних послуг)</t>
  </si>
  <si>
    <t>Видатки, не віднесені до основних груп</t>
  </si>
  <si>
    <t>091206</t>
  </si>
  <si>
    <t>Центри соціальної реабілітації інвалідів, центри професійної реабілітації інвалідів</t>
  </si>
  <si>
    <t>250354</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</si>
  <si>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t>
  </si>
  <si>
    <t>091102</t>
  </si>
  <si>
    <t>Програми і заходи центрів соціальних служб для сім"ї, дітей та молоді</t>
  </si>
  <si>
    <t>250380</t>
  </si>
  <si>
    <t>Інші субвенції</t>
  </si>
  <si>
    <t>070806</t>
  </si>
  <si>
    <t>Інші заклади освіти</t>
  </si>
  <si>
    <t>170703</t>
  </si>
  <si>
    <t>Видатки на проведення робіт, пов'язаних із будівництвом, реконструкцією, ремонтом та утриманням автомобільних доріг - за рахунок субвенції з державного бюджету</t>
  </si>
  <si>
    <t>Начальник фінансового управління райдержадміністрації</t>
  </si>
  <si>
    <t>С.В.Євдощенко</t>
  </si>
  <si>
    <t>080800</t>
  </si>
  <si>
    <t>Центри первинної медичної (медико-санітарної) допомоги</t>
  </si>
  <si>
    <t>130201</t>
  </si>
  <si>
    <t>Проведення навчально-тренувальних зборів і змагань (які проводяться громадськими організаціями фізкультурно-спортивної спрямованності)</t>
  </si>
  <si>
    <t>Резервний фонд</t>
  </si>
  <si>
    <t xml:space="preserve">                     № </t>
  </si>
  <si>
    <t>070804</t>
  </si>
  <si>
    <t>070805</t>
  </si>
  <si>
    <t>Централізована бухгалтерія</t>
  </si>
  <si>
    <t>Групи по централізованому господарському обслуговуванню</t>
  </si>
  <si>
    <t>в тому числі за рахунок субвенції з державного бюджету</t>
  </si>
  <si>
    <t xml:space="preserve">Допомога на догляд за інвалідом І чи ІІ групи внаслідок психічного розладу </t>
  </si>
  <si>
    <t>Уточнений обсяг видатків районного бюджету на 2014 рік за тимчасовою класифікацією видатків та кредитування місцевих бюджетів</t>
  </si>
  <si>
    <t>Інші програми соціального захисту дітей</t>
  </si>
  <si>
    <t>090802</t>
  </si>
  <si>
    <t>Запобігання та ліквідація надзвичайних ситуацій та наслідків стихійного лиха</t>
  </si>
  <si>
    <t>210105</t>
  </si>
  <si>
    <t>Видатки на запобігання та ліквідацію надзвичайних ситуацій та наслідків стихійного лиха</t>
  </si>
  <si>
    <t>250353</t>
  </si>
  <si>
    <t>Субвенція на проведення видатків місцевих бюджетів, що не враховуються при визначенні обсягу міжбюджетних трансфертів</t>
  </si>
  <si>
    <t>Додаток 4</t>
  </si>
  <si>
    <t>Загальноосвітні школи ( вт.ч. школа-дитячий садок, інтернат при школі), спеціалізовані школи, ліцеї, гімназії, колегіуми</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</si>
  <si>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 - за рахунок субвенції з державного бюджету</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</si>
  <si>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піклування,на придбання твердого  палива та скрапленого газу  - за рахунок субвенції з державного бюджету</t>
  </si>
  <si>
    <t>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на  житлово-комунальні послуги - за рахунок субвенції з державного бюджету</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</si>
  <si>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пунктом"ї" частини першої статті 77 Основ законодавства про охорону здоров"я, частиною п"ятою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 - за рахунок субвенції з державного бюджету</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</si>
  <si>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пунктом"ї" частини першої статті 77 Основ законодавства про охорону здоров"я, частиною п"ятою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 - за рахунок субвенції з державного бюджету</t>
  </si>
  <si>
    <t xml:space="preserve">Дитячі будинки (в т.ч. сімейного типу, прийомні сім"ї) </t>
  </si>
  <si>
    <t>091103</t>
  </si>
  <si>
    <t>Соціальні програми і заходи державних органів у справах молоді</t>
  </si>
  <si>
    <t>090407</t>
  </si>
  <si>
    <t>Компенсація населенню додаткових витрат на оплату послуг газопостачання, центрального опалення та централізованого постачання гарячої води - за рахунок субвенції з державного бюджету</t>
  </si>
  <si>
    <t>250388</t>
  </si>
  <si>
    <t>Субвенція з державного бюджету на проведення виборів депутатів місцевих рад та сільських, селищних, міських голів</t>
  </si>
</sst>
</file>

<file path=xl/styles.xml><?xml version="1.0" encoding="utf-8"?>
<styleSheet xmlns="http://schemas.openxmlformats.org/spreadsheetml/2006/main">
  <numFmts count="3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0_)"/>
    <numFmt numFmtId="181" formatCode="0_)"/>
    <numFmt numFmtId="182" formatCode="0.000"/>
    <numFmt numFmtId="183" formatCode="000000"/>
    <numFmt numFmtId="184" formatCode="&quot;Да&quot;;&quot;Да&quot;;&quot;Нет&quot;"/>
    <numFmt numFmtId="185" formatCode="&quot;Истина&quot;;&quot;Истина&quot;;&quot;Ложь&quot;"/>
    <numFmt numFmtId="186" formatCode="&quot;Вкл&quot;;&quot;Вкл&quot;;&quot;Выкл&quot;"/>
    <numFmt numFmtId="187" formatCode="[$€-2]\ ###,000_);[Red]\([$€-2]\ ###,000\)"/>
    <numFmt numFmtId="188" formatCode="0.0"/>
    <numFmt numFmtId="189" formatCode="0.0000"/>
    <numFmt numFmtId="190" formatCode="0.00000"/>
    <numFmt numFmtId="191" formatCode="0.000000"/>
  </numFmts>
  <fonts count="55">
    <font>
      <sz val="10"/>
      <name val="Arial Cyr"/>
      <family val="0"/>
    </font>
    <font>
      <sz val="8"/>
      <name val="Arial Cyr"/>
      <family val="0"/>
    </font>
    <font>
      <sz val="10"/>
      <name val="Times New Roman"/>
      <family val="1"/>
    </font>
    <font>
      <b/>
      <sz val="10"/>
      <color indexed="8"/>
      <name val="Times New Roman"/>
      <family val="1"/>
    </font>
    <font>
      <sz val="10"/>
      <color indexed="8"/>
      <name val="Times New Roman"/>
      <family val="1"/>
    </font>
    <font>
      <u val="single"/>
      <sz val="10"/>
      <color indexed="12"/>
      <name val="Arial Cyr"/>
      <family val="0"/>
    </font>
    <font>
      <u val="single"/>
      <sz val="10"/>
      <color indexed="36"/>
      <name val="Arial Cyr"/>
      <family val="0"/>
    </font>
    <font>
      <b/>
      <sz val="10"/>
      <name val="Times New Roman"/>
      <family val="1"/>
    </font>
    <font>
      <b/>
      <sz val="16"/>
      <name val="Times New Roman"/>
      <family val="1"/>
    </font>
    <font>
      <sz val="12"/>
      <name val="Times New Roman"/>
      <family val="1"/>
    </font>
    <font>
      <b/>
      <sz val="12"/>
      <name val="Times New Roman"/>
      <family val="1"/>
    </font>
    <font>
      <sz val="8"/>
      <name val="Times New Roman"/>
      <family val="1"/>
    </font>
    <font>
      <b/>
      <sz val="14"/>
      <color indexed="8"/>
      <name val="Times New Roman"/>
      <family val="1"/>
    </font>
    <font>
      <sz val="14"/>
      <name val="Times New Roman"/>
      <family val="1"/>
    </font>
    <font>
      <b/>
      <sz val="12"/>
      <color indexed="10"/>
      <name val="Times New Roman"/>
      <family val="1"/>
    </font>
    <font>
      <sz val="12"/>
      <color indexed="10"/>
      <name val="Times New Roman"/>
      <family val="1"/>
    </font>
    <font>
      <sz val="10"/>
      <color indexed="10"/>
      <name val="Arial Cyr"/>
      <family val="0"/>
    </font>
    <font>
      <sz val="12"/>
      <color indexed="10"/>
      <name val="Times New Roman Cyr"/>
      <family val="1"/>
    </font>
    <font>
      <b/>
      <sz val="14"/>
      <name val="Times New Roman"/>
      <family val="1"/>
    </font>
    <font>
      <sz val="12"/>
      <name val="Times New Roman Cyr"/>
      <family val="1"/>
    </font>
    <font>
      <b/>
      <sz val="14"/>
      <name val="Times New Roman Cyr"/>
      <family val="0"/>
    </font>
    <font>
      <b/>
      <sz val="12"/>
      <name val="Times New Roman Cyr"/>
      <family val="0"/>
    </font>
    <font>
      <sz val="12"/>
      <name val="Times New Roman CYR"/>
      <family val="0"/>
    </font>
    <font>
      <sz val="12"/>
      <color indexed="8"/>
      <name val="Times New Roman Cyr"/>
      <family val="1"/>
    </font>
    <font>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1"/>
      <color theme="1"/>
      <name val="Calibri"/>
      <family val="2"/>
    </font>
    <font>
      <b/>
      <sz val="11"/>
      <color theme="0"/>
      <name val="Calibri"/>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2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indexed="43"/>
        <bgColor indexed="64"/>
      </patternFill>
    </fill>
    <fill>
      <patternFill patternType="solid">
        <fgColor theme="8" tint="0.5999900102615356"/>
        <bgColor indexed="64"/>
      </patternFill>
    </fill>
    <fill>
      <patternFill patternType="solid">
        <fgColor indexed="49"/>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medium"/>
    </border>
    <border>
      <left style="medium"/>
      <right style="thin"/>
      <top style="thin"/>
      <bottom style="medium"/>
    </border>
    <border>
      <left style="thin"/>
      <right style="medium"/>
      <top style="thin"/>
      <bottom style="medium"/>
    </border>
    <border>
      <left style="thin"/>
      <right>
        <color indexed="63"/>
      </right>
      <top style="thin"/>
      <bottom style="medium"/>
    </border>
    <border>
      <left style="thin"/>
      <right style="thin"/>
      <top>
        <color indexed="63"/>
      </top>
      <bottom style="thin"/>
    </border>
    <border>
      <left style="thin"/>
      <right style="thin"/>
      <top style="thin"/>
      <bottom style="thin"/>
    </border>
    <border>
      <left style="thin"/>
      <right style="medium"/>
      <top style="medium"/>
      <bottom style="thin"/>
    </border>
    <border>
      <left style="thin"/>
      <right style="medium"/>
      <top style="thin"/>
      <bottom style="thin"/>
    </border>
    <border>
      <left style="medium"/>
      <right>
        <color indexed="63"/>
      </right>
      <top style="medium"/>
      <bottom>
        <color indexed="63"/>
      </bottom>
    </border>
    <border>
      <left>
        <color indexed="63"/>
      </left>
      <right>
        <color indexed="63"/>
      </right>
      <top style="medium"/>
      <bottom>
        <color indexed="63"/>
      </bottom>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style="medium"/>
      <bottom>
        <color indexed="63"/>
      </bottom>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2"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7" borderId="0" applyNumberFormat="0" applyBorder="0" applyAlignment="0" applyProtection="0"/>
    <xf numFmtId="0" fontId="42" fillId="10" borderId="0" applyNumberFormat="0" applyBorder="0" applyAlignment="0" applyProtection="0"/>
    <xf numFmtId="0" fontId="42" fillId="3"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9" borderId="0" applyNumberFormat="0" applyBorder="0" applyAlignment="0" applyProtection="0"/>
    <xf numFmtId="0" fontId="43" fillId="7" borderId="0" applyNumberFormat="0" applyBorder="0" applyAlignment="0" applyProtection="0"/>
    <xf numFmtId="0" fontId="43" fillId="13" borderId="0" applyNumberFormat="0" applyBorder="0" applyAlignment="0" applyProtection="0"/>
    <xf numFmtId="0" fontId="43" fillId="3" borderId="0" applyNumberFormat="0" applyBorder="0" applyAlignment="0" applyProtection="0"/>
    <xf numFmtId="0" fontId="43" fillId="11"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4" fillId="19" borderId="1" applyNumberFormat="0" applyAlignment="0" applyProtection="0"/>
    <xf numFmtId="0" fontId="45" fillId="2" borderId="2" applyNumberFormat="0" applyAlignment="0" applyProtection="0"/>
    <xf numFmtId="0" fontId="46" fillId="2" borderId="1" applyNumberFormat="0" applyAlignment="0" applyProtection="0"/>
    <xf numFmtId="0" fontId="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47" fillId="0" borderId="6" applyNumberFormat="0" applyFill="0" applyAlignment="0" applyProtection="0"/>
    <xf numFmtId="0" fontId="48" fillId="20" borderId="7" applyNumberFormat="0" applyAlignment="0" applyProtection="0"/>
    <xf numFmtId="0" fontId="35" fillId="0" borderId="0" applyNumberFormat="0" applyFill="0" applyBorder="0" applyAlignment="0" applyProtection="0"/>
    <xf numFmtId="0" fontId="49" fillId="21" borderId="0" applyNumberFormat="0" applyBorder="0" applyAlignment="0" applyProtection="0"/>
    <xf numFmtId="0" fontId="6" fillId="0" borderId="0" applyNumberFormat="0" applyFill="0" applyBorder="0" applyAlignment="0" applyProtection="0"/>
    <xf numFmtId="0" fontId="50" fillId="22" borderId="0" applyNumberFormat="0" applyBorder="0" applyAlignment="0" applyProtection="0"/>
    <xf numFmtId="0" fontId="51"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4" fillId="24" borderId="0" applyNumberFormat="0" applyBorder="0" applyAlignment="0" applyProtection="0"/>
  </cellStyleXfs>
  <cellXfs count="117">
    <xf numFmtId="0" fontId="0" fillId="0" borderId="0" xfId="0" applyAlignment="1">
      <alignment/>
    </xf>
    <xf numFmtId="0" fontId="2" fillId="0" borderId="0" xfId="0" applyFont="1" applyAlignment="1">
      <alignment/>
    </xf>
    <xf numFmtId="0" fontId="4" fillId="0" borderId="10" xfId="0" applyFont="1" applyBorder="1" applyAlignment="1" applyProtection="1">
      <alignment horizontal="center"/>
      <protection locked="0"/>
    </xf>
    <xf numFmtId="0" fontId="2" fillId="0" borderId="11" xfId="0" applyFont="1" applyBorder="1" applyAlignment="1">
      <alignment horizontal="center"/>
    </xf>
    <xf numFmtId="0" fontId="2" fillId="0" borderId="10" xfId="0" applyFont="1" applyBorder="1" applyAlignment="1">
      <alignment horizontal="center"/>
    </xf>
    <xf numFmtId="0" fontId="2" fillId="0" borderId="12" xfId="0" applyFont="1" applyBorder="1" applyAlignment="1">
      <alignment horizontal="center"/>
    </xf>
    <xf numFmtId="49" fontId="2" fillId="0" borderId="0" xfId="0" applyNumberFormat="1" applyFont="1" applyAlignment="1">
      <alignment horizontal="right" wrapText="1"/>
    </xf>
    <xf numFmtId="49" fontId="9" fillId="0" borderId="0" xfId="0" applyNumberFormat="1" applyFont="1" applyAlignment="1">
      <alignment horizontal="right" wrapText="1"/>
    </xf>
    <xf numFmtId="0" fontId="9" fillId="0" borderId="0" xfId="0" applyFont="1" applyAlignment="1">
      <alignment/>
    </xf>
    <xf numFmtId="0" fontId="10" fillId="0" borderId="0" xfId="0" applyFont="1" applyAlignment="1">
      <alignment horizontal="left" vertical="center" wrapText="1"/>
    </xf>
    <xf numFmtId="0" fontId="9" fillId="0" borderId="0" xfId="0" applyFont="1" applyAlignment="1">
      <alignment horizontal="left" vertical="center" wrapText="1"/>
    </xf>
    <xf numFmtId="0" fontId="2" fillId="0" borderId="0" xfId="0" applyFont="1" applyAlignment="1">
      <alignment horizontal="left" vertical="center" wrapText="1"/>
    </xf>
    <xf numFmtId="2" fontId="9" fillId="0" borderId="0" xfId="0" applyNumberFormat="1" applyFont="1" applyAlignment="1">
      <alignment/>
    </xf>
    <xf numFmtId="0" fontId="9" fillId="0" borderId="0" xfId="0" applyFont="1" applyAlignment="1">
      <alignment horizontal="right" vertical="center" wrapText="1"/>
    </xf>
    <xf numFmtId="2" fontId="9" fillId="0" borderId="0" xfId="0" applyNumberFormat="1" applyFont="1" applyAlignment="1">
      <alignment/>
    </xf>
    <xf numFmtId="2" fontId="10" fillId="0" borderId="0" xfId="0" applyNumberFormat="1" applyFont="1" applyAlignment="1">
      <alignment/>
    </xf>
    <xf numFmtId="0" fontId="11" fillId="0" borderId="0" xfId="0" applyFont="1" applyAlignment="1">
      <alignment/>
    </xf>
    <xf numFmtId="182" fontId="9" fillId="0" borderId="0" xfId="0" applyNumberFormat="1" applyFont="1" applyAlignment="1">
      <alignment/>
    </xf>
    <xf numFmtId="182" fontId="9" fillId="0" borderId="0" xfId="0" applyNumberFormat="1" applyFont="1" applyAlignment="1">
      <alignment/>
    </xf>
    <xf numFmtId="182" fontId="2" fillId="0" borderId="0" xfId="0" applyNumberFormat="1" applyFont="1" applyAlignment="1">
      <alignment/>
    </xf>
    <xf numFmtId="0" fontId="2" fillId="0" borderId="13" xfId="0" applyFont="1" applyBorder="1" applyAlignment="1">
      <alignment horizontal="center"/>
    </xf>
    <xf numFmtId="182" fontId="9" fillId="0" borderId="0" xfId="0" applyNumberFormat="1" applyFont="1" applyAlignment="1">
      <alignment vertical="justify"/>
    </xf>
    <xf numFmtId="49" fontId="9" fillId="0" borderId="0" xfId="0" applyNumberFormat="1" applyFont="1" applyAlignment="1">
      <alignment horizontal="center" wrapText="1"/>
    </xf>
    <xf numFmtId="0" fontId="13" fillId="0" borderId="0" xfId="0" applyFont="1" applyAlignment="1">
      <alignment/>
    </xf>
    <xf numFmtId="190" fontId="9" fillId="0" borderId="0" xfId="0" applyNumberFormat="1" applyFont="1" applyAlignment="1">
      <alignment vertical="justify"/>
    </xf>
    <xf numFmtId="49" fontId="4" fillId="0" borderId="14" xfId="0" applyNumberFormat="1" applyFont="1" applyBorder="1" applyAlignment="1" applyProtection="1">
      <alignment horizontal="center" vertical="center" wrapText="1"/>
      <protection locked="0"/>
    </xf>
    <xf numFmtId="0" fontId="0" fillId="0" borderId="0" xfId="0" applyFont="1" applyAlignment="1">
      <alignment/>
    </xf>
    <xf numFmtId="182" fontId="15" fillId="0" borderId="0" xfId="0" applyNumberFormat="1" applyFont="1" applyAlignment="1">
      <alignment vertical="justify"/>
    </xf>
    <xf numFmtId="182" fontId="14" fillId="0" borderId="0" xfId="0" applyNumberFormat="1" applyFont="1" applyAlignment="1">
      <alignment vertical="justify"/>
    </xf>
    <xf numFmtId="0" fontId="16" fillId="0" borderId="0" xfId="0" applyFont="1" applyAlignment="1">
      <alignment/>
    </xf>
    <xf numFmtId="49" fontId="17" fillId="0" borderId="0" xfId="0" applyNumberFormat="1" applyFont="1" applyAlignment="1">
      <alignment horizontal="center"/>
    </xf>
    <xf numFmtId="0" fontId="17" fillId="0" borderId="0" xfId="0" applyFont="1" applyAlignment="1" applyProtection="1">
      <alignment horizontal="left" wrapText="1"/>
      <protection locked="0"/>
    </xf>
    <xf numFmtId="49" fontId="15" fillId="0" borderId="0" xfId="0" applyNumberFormat="1" applyFont="1" applyAlignment="1">
      <alignment horizontal="center" vertical="top" wrapText="1"/>
    </xf>
    <xf numFmtId="0" fontId="15" fillId="0" borderId="0" xfId="0" applyFont="1" applyAlignment="1" applyProtection="1">
      <alignment horizontal="left" vertical="top" wrapText="1"/>
      <protection locked="0"/>
    </xf>
    <xf numFmtId="49" fontId="10" fillId="0" borderId="0" xfId="0" applyNumberFormat="1" applyFont="1" applyBorder="1" applyAlignment="1" applyProtection="1">
      <alignment horizontal="center" vertical="justify"/>
      <protection locked="0"/>
    </xf>
    <xf numFmtId="0" fontId="18" fillId="0" borderId="0" xfId="0" applyFont="1" applyAlignment="1" applyProtection="1">
      <alignment horizontal="left" vertical="justify"/>
      <protection locked="0"/>
    </xf>
    <xf numFmtId="0" fontId="2" fillId="0" borderId="0" xfId="0" applyFont="1" applyAlignment="1">
      <alignment vertical="justify"/>
    </xf>
    <xf numFmtId="182" fontId="18" fillId="0" borderId="0" xfId="0" applyNumberFormat="1" applyFont="1" applyAlignment="1" applyProtection="1">
      <alignment horizontal="left" vertical="justify"/>
      <protection locked="0"/>
    </xf>
    <xf numFmtId="182" fontId="10" fillId="0" borderId="0" xfId="0" applyNumberFormat="1" applyFont="1" applyAlignment="1">
      <alignment vertical="justify"/>
    </xf>
    <xf numFmtId="49" fontId="18" fillId="0" borderId="0" xfId="0" applyNumberFormat="1" applyFont="1" applyAlignment="1">
      <alignment horizontal="center" wrapText="1"/>
    </xf>
    <xf numFmtId="0" fontId="18" fillId="0" borderId="0" xfId="0" applyFont="1" applyAlignment="1">
      <alignment horizontal="left" vertical="center" wrapText="1"/>
    </xf>
    <xf numFmtId="49" fontId="19" fillId="0" borderId="0" xfId="0" applyNumberFormat="1" applyFont="1" applyAlignment="1">
      <alignment horizontal="center" vertical="top"/>
    </xf>
    <xf numFmtId="0" fontId="19" fillId="0" borderId="0" xfId="0" applyFont="1" applyAlignment="1" applyProtection="1">
      <alignment horizontal="left" vertical="top" wrapText="1"/>
      <protection locked="0"/>
    </xf>
    <xf numFmtId="49" fontId="19" fillId="0" borderId="0" xfId="0" applyNumberFormat="1" applyFont="1" applyAlignment="1">
      <alignment horizontal="center" vertical="justify"/>
    </xf>
    <xf numFmtId="0" fontId="19" fillId="0" borderId="0" xfId="0" applyFont="1" applyAlignment="1" applyProtection="1">
      <alignment horizontal="left" vertical="justify" wrapText="1"/>
      <protection locked="0"/>
    </xf>
    <xf numFmtId="49" fontId="19" fillId="0" borderId="0" xfId="0" applyNumberFormat="1" applyFont="1" applyAlignment="1">
      <alignment horizontal="center"/>
    </xf>
    <xf numFmtId="0" fontId="19" fillId="0" borderId="0" xfId="0" applyFont="1" applyAlignment="1" applyProtection="1">
      <alignment horizontal="left"/>
      <protection locked="0"/>
    </xf>
    <xf numFmtId="0" fontId="19" fillId="0" borderId="0" xfId="0" applyFont="1" applyAlignment="1" applyProtection="1">
      <alignment horizontal="left" wrapText="1"/>
      <protection locked="0"/>
    </xf>
    <xf numFmtId="49" fontId="9" fillId="0" borderId="0" xfId="0" applyNumberFormat="1" applyFont="1" applyAlignment="1">
      <alignment horizontal="center" vertical="top" wrapText="1"/>
    </xf>
    <xf numFmtId="0" fontId="9" fillId="0" borderId="0" xfId="0" applyFont="1" applyAlignment="1">
      <alignment horizontal="left" vertical="top" wrapText="1"/>
    </xf>
    <xf numFmtId="49" fontId="10" fillId="0" borderId="0" xfId="0" applyNumberFormat="1" applyFont="1" applyAlignment="1">
      <alignment horizontal="center" wrapText="1"/>
    </xf>
    <xf numFmtId="181" fontId="10" fillId="0" borderId="0" xfId="0" applyNumberFormat="1" applyFont="1" applyAlignment="1" applyProtection="1">
      <alignment horizontal="center" vertical="justify"/>
      <protection locked="0"/>
    </xf>
    <xf numFmtId="0" fontId="18" fillId="0" borderId="0" xfId="0" applyFont="1" applyAlignment="1" applyProtection="1">
      <alignment horizontal="left" vertical="justify" wrapText="1"/>
      <protection locked="0"/>
    </xf>
    <xf numFmtId="182" fontId="11" fillId="0" borderId="0" xfId="0" applyNumberFormat="1" applyFont="1" applyAlignment="1">
      <alignment vertical="justify"/>
    </xf>
    <xf numFmtId="0" fontId="19" fillId="0" borderId="0" xfId="0" applyNumberFormat="1" applyFont="1" applyBorder="1" applyAlignment="1" applyProtection="1">
      <alignment horizontal="left" vertical="center"/>
      <protection locked="0"/>
    </xf>
    <xf numFmtId="49" fontId="11" fillId="0" borderId="0" xfId="0" applyNumberFormat="1" applyFont="1" applyAlignment="1">
      <alignment horizontal="center" wrapText="1"/>
    </xf>
    <xf numFmtId="49" fontId="20" fillId="0" borderId="0" xfId="0" applyNumberFormat="1" applyFont="1" applyAlignment="1">
      <alignment horizontal="center"/>
    </xf>
    <xf numFmtId="0" fontId="20" fillId="0" borderId="0" xfId="0" applyNumberFormat="1" applyFont="1" applyBorder="1" applyAlignment="1" applyProtection="1">
      <alignment horizontal="left" vertical="center"/>
      <protection locked="0"/>
    </xf>
    <xf numFmtId="49" fontId="21" fillId="0" borderId="0" xfId="0" applyNumberFormat="1" applyFont="1" applyAlignment="1">
      <alignment horizontal="center"/>
    </xf>
    <xf numFmtId="49" fontId="9" fillId="0" borderId="0" xfId="0" applyNumberFormat="1" applyFont="1" applyAlignment="1">
      <alignment horizontal="center" vertical="justify" wrapText="1"/>
    </xf>
    <xf numFmtId="0" fontId="9" fillId="0" borderId="0" xfId="0" applyFont="1" applyAlignment="1">
      <alignment horizontal="left" vertical="justify" wrapText="1"/>
    </xf>
    <xf numFmtId="0" fontId="21" fillId="0" borderId="0" xfId="0" applyFont="1" applyAlignment="1" applyProtection="1">
      <alignment horizontal="left" wrapText="1"/>
      <protection locked="0"/>
    </xf>
    <xf numFmtId="49" fontId="11" fillId="0" borderId="0" xfId="0" applyNumberFormat="1" applyFont="1" applyAlignment="1">
      <alignment horizontal="center" vertical="top" wrapText="1"/>
    </xf>
    <xf numFmtId="0" fontId="10" fillId="0" borderId="0" xfId="0" applyFont="1" applyAlignment="1">
      <alignment horizontal="left" vertical="top" wrapText="1"/>
    </xf>
    <xf numFmtId="0" fontId="9" fillId="0" borderId="0" xfId="0" applyFont="1" applyAlignment="1" applyProtection="1">
      <alignment horizontal="left" vertical="top" wrapText="1"/>
      <protection locked="0"/>
    </xf>
    <xf numFmtId="49" fontId="9" fillId="0" borderId="0" xfId="0" applyNumberFormat="1" applyFont="1" applyAlignment="1" applyProtection="1">
      <alignment horizontal="center" vertical="justify"/>
      <protection locked="0"/>
    </xf>
    <xf numFmtId="0" fontId="9" fillId="0" borderId="0" xfId="0" applyFont="1" applyFill="1" applyAlignment="1">
      <alignment horizontal="justify" vertical="justify" wrapText="1"/>
    </xf>
    <xf numFmtId="0" fontId="20" fillId="0" borderId="0" xfId="0" applyFont="1" applyAlignment="1" applyProtection="1">
      <alignment horizontal="left" wrapText="1"/>
      <protection locked="0"/>
    </xf>
    <xf numFmtId="0" fontId="9" fillId="0" borderId="0" xfId="0" applyNumberFormat="1" applyFont="1" applyAlignment="1">
      <alignment horizontal="left" vertical="top" wrapText="1"/>
    </xf>
    <xf numFmtId="182" fontId="9" fillId="0" borderId="0" xfId="0" applyNumberFormat="1" applyFont="1" applyAlignment="1">
      <alignment vertical="top"/>
    </xf>
    <xf numFmtId="0" fontId="22" fillId="0" borderId="0" xfId="0" applyFont="1" applyBorder="1" applyAlignment="1">
      <alignment vertical="justify" wrapText="1"/>
    </xf>
    <xf numFmtId="0" fontId="10" fillId="0" borderId="0" xfId="0" applyFont="1" applyAlignment="1">
      <alignment horizontal="left" wrapText="1"/>
    </xf>
    <xf numFmtId="190" fontId="10" fillId="0" borderId="0" xfId="0" applyNumberFormat="1" applyFont="1" applyAlignment="1">
      <alignment vertical="justify"/>
    </xf>
    <xf numFmtId="0" fontId="10" fillId="0" borderId="0" xfId="0" applyFont="1" applyAlignment="1">
      <alignment vertical="justify" wrapText="1"/>
    </xf>
    <xf numFmtId="0" fontId="18" fillId="0" borderId="0" xfId="0" applyFont="1" applyAlignment="1">
      <alignment vertical="justify" wrapText="1"/>
    </xf>
    <xf numFmtId="181" fontId="9" fillId="0" borderId="0" xfId="0" applyNumberFormat="1" applyFont="1" applyAlignment="1" applyProtection="1">
      <alignment horizontal="center" vertical="justify"/>
      <protection locked="0"/>
    </xf>
    <xf numFmtId="181" fontId="9" fillId="0" borderId="0" xfId="0" applyNumberFormat="1" applyFont="1" applyAlignment="1" applyProtection="1">
      <alignment horizontal="right" vertical="justify"/>
      <protection locked="0"/>
    </xf>
    <xf numFmtId="182" fontId="10" fillId="0" borderId="0" xfId="0" applyNumberFormat="1" applyFont="1" applyAlignment="1">
      <alignment/>
    </xf>
    <xf numFmtId="0" fontId="9" fillId="0" borderId="0" xfId="0" applyFont="1" applyAlignment="1">
      <alignment horizontal="center"/>
    </xf>
    <xf numFmtId="0" fontId="9" fillId="0" borderId="0" xfId="0" applyFont="1" applyAlignment="1">
      <alignment horizontal="justify" vertical="top" wrapText="1"/>
    </xf>
    <xf numFmtId="190" fontId="9" fillId="0" borderId="0" xfId="0" applyNumberFormat="1" applyFont="1" applyAlignment="1">
      <alignment vertical="top"/>
    </xf>
    <xf numFmtId="0" fontId="9" fillId="0" borderId="0" xfId="0" applyFont="1" applyAlignment="1">
      <alignment vertical="top"/>
    </xf>
    <xf numFmtId="0" fontId="10" fillId="0" borderId="0" xfId="0" applyFont="1" applyAlignment="1" applyProtection="1">
      <alignment horizontal="left" vertical="top" wrapText="1"/>
      <protection locked="0"/>
    </xf>
    <xf numFmtId="182" fontId="10" fillId="0" borderId="0" xfId="0" applyNumberFormat="1" applyFont="1" applyFill="1" applyAlignment="1">
      <alignment vertical="justify"/>
    </xf>
    <xf numFmtId="182" fontId="9" fillId="0" borderId="0" xfId="0" applyNumberFormat="1" applyFont="1" applyFill="1" applyAlignment="1">
      <alignment vertical="justify"/>
    </xf>
    <xf numFmtId="0" fontId="23" fillId="0" borderId="0" xfId="0" applyFont="1" applyAlignment="1" applyProtection="1">
      <alignment horizontal="left"/>
      <protection locked="0"/>
    </xf>
    <xf numFmtId="0" fontId="23" fillId="0" borderId="0" xfId="0" applyFont="1" applyAlignment="1" applyProtection="1">
      <alignment horizontal="left" wrapText="1"/>
      <protection locked="0"/>
    </xf>
    <xf numFmtId="0" fontId="24" fillId="0" borderId="0" xfId="0" applyFont="1" applyAlignment="1">
      <alignment horizontal="left" vertical="justify" wrapText="1"/>
    </xf>
    <xf numFmtId="0" fontId="18" fillId="0" borderId="0" xfId="0" applyFont="1" applyAlignment="1">
      <alignment horizontal="left" vertical="justify" wrapText="1"/>
    </xf>
    <xf numFmtId="49" fontId="19" fillId="0" borderId="0" xfId="0" applyNumberFormat="1" applyFont="1" applyAlignment="1">
      <alignment horizontal="center" vertical="justify"/>
    </xf>
    <xf numFmtId="0" fontId="19" fillId="0" borderId="0" xfId="0" applyFont="1" applyAlignment="1" applyProtection="1">
      <alignment horizontal="left" vertical="justify" wrapText="1"/>
      <protection locked="0"/>
    </xf>
    <xf numFmtId="0" fontId="19" fillId="0" borderId="0" xfId="0" applyNumberFormat="1" applyFont="1" applyBorder="1" applyAlignment="1" applyProtection="1">
      <alignment horizontal="left" vertical="top" wrapText="1"/>
      <protection locked="0"/>
    </xf>
    <xf numFmtId="0" fontId="8" fillId="0" borderId="0" xfId="0" applyFont="1" applyAlignment="1">
      <alignment horizontal="center"/>
    </xf>
    <xf numFmtId="49" fontId="3" fillId="0" borderId="15" xfId="0" applyNumberFormat="1" applyFont="1" applyBorder="1" applyAlignment="1" applyProtection="1">
      <alignment horizontal="center" vertical="center" wrapText="1"/>
      <protection locked="0"/>
    </xf>
    <xf numFmtId="49" fontId="4" fillId="0" borderId="15" xfId="0" applyNumberFormat="1" applyFont="1" applyBorder="1" applyAlignment="1" applyProtection="1">
      <alignment horizontal="center" vertical="center" wrapText="1"/>
      <protection locked="0"/>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12" fillId="0" borderId="18" xfId="0" applyFont="1" applyBorder="1" applyAlignment="1">
      <alignment horizontal="center" vertical="center" wrapText="1"/>
    </xf>
    <xf numFmtId="0" fontId="0" fillId="0" borderId="19" xfId="0" applyBorder="1" applyAlignment="1">
      <alignment horizontal="center" vertical="center" wrapText="1"/>
    </xf>
    <xf numFmtId="49" fontId="2" fillId="0" borderId="20" xfId="0" applyNumberFormat="1" applyFont="1" applyBorder="1" applyAlignment="1">
      <alignment horizontal="center" vertical="center" wrapText="1"/>
    </xf>
    <xf numFmtId="49" fontId="2" fillId="0" borderId="21" xfId="0" applyNumberFormat="1" applyFont="1" applyBorder="1" applyAlignment="1">
      <alignment horizontal="center" vertical="center" wrapText="1"/>
    </xf>
    <xf numFmtId="49" fontId="2" fillId="0" borderId="14" xfId="0" applyNumberFormat="1" applyFont="1" applyBorder="1" applyAlignment="1">
      <alignment horizontal="center" vertical="center" wrapText="1"/>
    </xf>
    <xf numFmtId="49" fontId="9" fillId="0" borderId="22" xfId="0" applyNumberFormat="1" applyFont="1" applyBorder="1" applyAlignment="1">
      <alignment horizontal="center" vertical="center" wrapText="1"/>
    </xf>
    <xf numFmtId="49" fontId="9" fillId="0" borderId="23" xfId="0" applyNumberFormat="1" applyFont="1" applyBorder="1" applyAlignment="1">
      <alignment horizontal="center" vertical="center" wrapText="1"/>
    </xf>
    <xf numFmtId="49" fontId="9" fillId="0" borderId="24" xfId="0" applyNumberFormat="1" applyFont="1" applyBorder="1" applyAlignment="1">
      <alignment horizontal="center" vertical="center" wrapText="1"/>
    </xf>
    <xf numFmtId="0" fontId="13" fillId="0" borderId="0" xfId="0" applyFont="1" applyAlignment="1">
      <alignment horizontal="left" wrapText="1"/>
    </xf>
    <xf numFmtId="49" fontId="3" fillId="0" borderId="20" xfId="0" applyNumberFormat="1" applyFont="1" applyBorder="1" applyAlignment="1" applyProtection="1">
      <alignment horizontal="center" vertical="center" wrapText="1"/>
      <protection locked="0"/>
    </xf>
    <xf numFmtId="49" fontId="3" fillId="0" borderId="21" xfId="0" applyNumberFormat="1" applyFont="1" applyBorder="1" applyAlignment="1" applyProtection="1">
      <alignment horizontal="center" vertical="center" wrapText="1"/>
      <protection locked="0"/>
    </xf>
    <xf numFmtId="49" fontId="3" fillId="0" borderId="14" xfId="0" applyNumberFormat="1" applyFont="1" applyBorder="1" applyAlignment="1" applyProtection="1">
      <alignment horizontal="center" vertical="center" wrapText="1"/>
      <protection locked="0"/>
    </xf>
    <xf numFmtId="0" fontId="12" fillId="0" borderId="19" xfId="0" applyFont="1" applyBorder="1" applyAlignment="1">
      <alignment horizontal="center" vertical="center" wrapText="1"/>
    </xf>
    <xf numFmtId="0" fontId="12" fillId="0" borderId="25" xfId="0" applyFont="1" applyBorder="1" applyAlignment="1">
      <alignment horizontal="center" vertical="center" wrapText="1"/>
    </xf>
    <xf numFmtId="49" fontId="4" fillId="0" borderId="26" xfId="0" applyNumberFormat="1" applyFont="1" applyBorder="1" applyAlignment="1" applyProtection="1">
      <alignment horizontal="center" vertical="center" wrapText="1"/>
      <protection locked="0"/>
    </xf>
    <xf numFmtId="49" fontId="4" fillId="0" borderId="27" xfId="0" applyNumberFormat="1" applyFont="1" applyBorder="1" applyAlignment="1" applyProtection="1">
      <alignment horizontal="center" vertical="center" wrapText="1"/>
      <protection locked="0"/>
    </xf>
    <xf numFmtId="49" fontId="4" fillId="0" borderId="23" xfId="0" applyNumberFormat="1" applyFont="1" applyBorder="1" applyAlignment="1" applyProtection="1">
      <alignment horizontal="center" vertical="center" wrapText="1"/>
      <protection locked="0"/>
    </xf>
    <xf numFmtId="49" fontId="4" fillId="0" borderId="24" xfId="0" applyNumberFormat="1" applyFont="1" applyBorder="1" applyAlignment="1" applyProtection="1">
      <alignment horizontal="center" vertical="center" wrapText="1"/>
      <protection locked="0"/>
    </xf>
    <xf numFmtId="49" fontId="4" fillId="0" borderId="20" xfId="0" applyNumberFormat="1" applyFont="1" applyBorder="1" applyAlignment="1" applyProtection="1">
      <alignment horizontal="center" vertical="center" wrapText="1"/>
      <protection locked="0"/>
    </xf>
    <xf numFmtId="49" fontId="4" fillId="0" borderId="14" xfId="0" applyNumberFormat="1" applyFont="1" applyBorder="1" applyAlignment="1" applyProtection="1">
      <alignment horizontal="center" vertical="center" wrapText="1"/>
      <protection locked="0"/>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3:N927"/>
  <sheetViews>
    <sheetView tabSelected="1" view="pageBreakPreview" zoomScale="75" zoomScaleNormal="70" zoomScaleSheetLayoutView="75" zoomScalePageLayoutView="50" workbookViewId="0" topLeftCell="A7">
      <pane xSplit="2" ySplit="7" topLeftCell="C49" activePane="bottomRight" state="frozen"/>
      <selection pane="topLeft" activeCell="A7" sqref="A7"/>
      <selection pane="topRight" activeCell="C7" sqref="C7"/>
      <selection pane="bottomLeft" activeCell="A14" sqref="A14"/>
      <selection pane="bottomRight" activeCell="C46" sqref="C46"/>
    </sheetView>
  </sheetViews>
  <sheetFormatPr defaultColWidth="9.125" defaultRowHeight="12.75"/>
  <cols>
    <col min="1" max="1" width="13.00390625" style="1" customWidth="1"/>
    <col min="2" max="2" width="59.375" style="1" customWidth="1"/>
    <col min="3" max="3" width="17.50390625" style="1" customWidth="1"/>
    <col min="4" max="4" width="15.125" style="1" customWidth="1"/>
    <col min="5" max="5" width="12.125" style="1" customWidth="1"/>
    <col min="6" max="6" width="14.00390625" style="1" customWidth="1"/>
    <col min="7" max="7" width="13.625" style="1" customWidth="1"/>
    <col min="8" max="8" width="12.125" style="1" customWidth="1"/>
    <col min="9" max="9" width="10.375" style="1" customWidth="1"/>
    <col min="10" max="10" width="12.50390625" style="1" customWidth="1"/>
    <col min="11" max="11" width="13.625" style="1" customWidth="1"/>
    <col min="12" max="12" width="14.625" style="1" customWidth="1"/>
    <col min="13" max="13" width="17.375" style="1" customWidth="1"/>
    <col min="14" max="14" width="12.50390625" style="1" customWidth="1"/>
    <col min="15" max="16384" width="9.125" style="1" customWidth="1"/>
  </cols>
  <sheetData>
    <row r="3" spans="9:13" ht="15">
      <c r="I3" s="8"/>
      <c r="J3" s="8"/>
      <c r="L3" s="8" t="s">
        <v>181</v>
      </c>
      <c r="M3" s="8"/>
    </row>
    <row r="4" spans="9:13" ht="15">
      <c r="I4" s="8"/>
      <c r="J4" s="8"/>
      <c r="L4" s="8" t="s">
        <v>77</v>
      </c>
      <c r="M4" s="8"/>
    </row>
    <row r="5" spans="9:13" ht="15">
      <c r="I5" s="8"/>
      <c r="J5" s="8"/>
      <c r="L5" s="8" t="s">
        <v>166</v>
      </c>
      <c r="M5" s="8"/>
    </row>
    <row r="6" spans="9:13" ht="15">
      <c r="I6" s="8"/>
      <c r="J6" s="8"/>
      <c r="L6" s="8"/>
      <c r="M6" s="8"/>
    </row>
    <row r="7" spans="1:13" ht="20.25">
      <c r="A7" s="92" t="s">
        <v>173</v>
      </c>
      <c r="B7" s="92"/>
      <c r="C7" s="92"/>
      <c r="D7" s="92"/>
      <c r="E7" s="92"/>
      <c r="F7" s="92"/>
      <c r="G7" s="92"/>
      <c r="H7" s="92"/>
      <c r="I7" s="92"/>
      <c r="J7" s="92"/>
      <c r="K7" s="92"/>
      <c r="L7" s="92"/>
      <c r="M7" s="92"/>
    </row>
    <row r="8" ht="13.5" thickBot="1">
      <c r="M8" s="1" t="s">
        <v>6</v>
      </c>
    </row>
    <row r="9" spans="1:13" ht="47.25" customHeight="1">
      <c r="A9" s="99" t="s">
        <v>115</v>
      </c>
      <c r="B9" s="102" t="s">
        <v>117</v>
      </c>
      <c r="C9" s="97" t="s">
        <v>27</v>
      </c>
      <c r="D9" s="98"/>
      <c r="E9" s="98"/>
      <c r="F9" s="97" t="s">
        <v>28</v>
      </c>
      <c r="G9" s="109"/>
      <c r="H9" s="109"/>
      <c r="I9" s="109"/>
      <c r="J9" s="109"/>
      <c r="K9" s="109"/>
      <c r="L9" s="110"/>
      <c r="M9" s="95" t="s">
        <v>133</v>
      </c>
    </row>
    <row r="10" spans="1:13" ht="12.75" customHeight="1">
      <c r="A10" s="100"/>
      <c r="B10" s="103"/>
      <c r="C10" s="106" t="s">
        <v>2</v>
      </c>
      <c r="D10" s="94" t="s">
        <v>3</v>
      </c>
      <c r="E10" s="94"/>
      <c r="F10" s="93" t="s">
        <v>2</v>
      </c>
      <c r="G10" s="94" t="s">
        <v>29</v>
      </c>
      <c r="H10" s="94" t="s">
        <v>3</v>
      </c>
      <c r="I10" s="94"/>
      <c r="J10" s="94" t="s">
        <v>30</v>
      </c>
      <c r="K10" s="111" t="s">
        <v>119</v>
      </c>
      <c r="L10" s="112"/>
      <c r="M10" s="96"/>
    </row>
    <row r="11" spans="1:13" ht="12.75" customHeight="1">
      <c r="A11" s="100"/>
      <c r="B11" s="103"/>
      <c r="C11" s="107"/>
      <c r="D11" s="115" t="s">
        <v>4</v>
      </c>
      <c r="E11" s="115" t="s">
        <v>5</v>
      </c>
      <c r="F11" s="93"/>
      <c r="G11" s="94"/>
      <c r="H11" s="115" t="s">
        <v>4</v>
      </c>
      <c r="I11" s="115" t="s">
        <v>5</v>
      </c>
      <c r="J11" s="94"/>
      <c r="K11" s="113" t="s">
        <v>120</v>
      </c>
      <c r="L11" s="25" t="s">
        <v>119</v>
      </c>
      <c r="M11" s="96"/>
    </row>
    <row r="12" spans="1:13" ht="121.5" customHeight="1">
      <c r="A12" s="101"/>
      <c r="B12" s="104"/>
      <c r="C12" s="108"/>
      <c r="D12" s="116"/>
      <c r="E12" s="116"/>
      <c r="F12" s="93"/>
      <c r="G12" s="94"/>
      <c r="H12" s="116"/>
      <c r="I12" s="116"/>
      <c r="J12" s="94"/>
      <c r="K12" s="114"/>
      <c r="L12" s="25" t="s">
        <v>121</v>
      </c>
      <c r="M12" s="96"/>
    </row>
    <row r="13" spans="1:13" ht="17.25" customHeight="1" thickBot="1">
      <c r="A13" s="3">
        <v>1</v>
      </c>
      <c r="B13" s="4">
        <v>2</v>
      </c>
      <c r="C13" s="2">
        <v>3</v>
      </c>
      <c r="D13" s="2">
        <v>4</v>
      </c>
      <c r="E13" s="2">
        <v>5</v>
      </c>
      <c r="F13" s="4">
        <v>6</v>
      </c>
      <c r="G13" s="4">
        <v>7</v>
      </c>
      <c r="H13" s="4">
        <v>8</v>
      </c>
      <c r="I13" s="4">
        <v>9</v>
      </c>
      <c r="J13" s="4">
        <v>10</v>
      </c>
      <c r="K13" s="20">
        <v>11</v>
      </c>
      <c r="L13" s="20">
        <v>12</v>
      </c>
      <c r="M13" s="5">
        <v>13</v>
      </c>
    </row>
    <row r="14" spans="1:13" ht="23.25" customHeight="1">
      <c r="A14" s="34" t="s">
        <v>122</v>
      </c>
      <c r="B14" s="35" t="s">
        <v>123</v>
      </c>
      <c r="C14" s="8"/>
      <c r="D14" s="8"/>
      <c r="E14" s="8"/>
      <c r="M14" s="36"/>
    </row>
    <row r="15" spans="1:13" ht="15">
      <c r="A15" s="22" t="s">
        <v>116</v>
      </c>
      <c r="B15" s="10" t="s">
        <v>24</v>
      </c>
      <c r="C15" s="21">
        <f>1030.155+6+18.658-10.068+3.69+12-4.549</f>
        <v>1055.886</v>
      </c>
      <c r="D15" s="21">
        <f>627.6-7.389</f>
        <v>620.211</v>
      </c>
      <c r="E15" s="21">
        <f>82.255+3.69+1.5</f>
        <v>87.445</v>
      </c>
      <c r="F15" s="21">
        <f>G15+J15</f>
        <v>2</v>
      </c>
      <c r="G15" s="21">
        <v>2</v>
      </c>
      <c r="H15" s="21"/>
      <c r="I15" s="21"/>
      <c r="J15" s="17"/>
      <c r="K15" s="17"/>
      <c r="L15" s="21"/>
      <c r="M15" s="21">
        <f>C15+F15</f>
        <v>1057.886</v>
      </c>
    </row>
    <row r="16" spans="1:13" ht="17.25">
      <c r="A16" s="22"/>
      <c r="B16" s="37" t="s">
        <v>8</v>
      </c>
      <c r="C16" s="38">
        <f>C15</f>
        <v>1055.886</v>
      </c>
      <c r="D16" s="38">
        <f>D15</f>
        <v>620.211</v>
      </c>
      <c r="E16" s="38">
        <f>E15</f>
        <v>87.445</v>
      </c>
      <c r="F16" s="38">
        <f>G16+J16</f>
        <v>2</v>
      </c>
      <c r="G16" s="38">
        <f aca="true" t="shared" si="0" ref="G16:L16">G15</f>
        <v>2</v>
      </c>
      <c r="H16" s="38">
        <f t="shared" si="0"/>
        <v>0</v>
      </c>
      <c r="I16" s="38">
        <f t="shared" si="0"/>
        <v>0</v>
      </c>
      <c r="J16" s="38">
        <f>J15</f>
        <v>0</v>
      </c>
      <c r="K16" s="38">
        <f t="shared" si="0"/>
        <v>0</v>
      </c>
      <c r="L16" s="38">
        <f t="shared" si="0"/>
        <v>0</v>
      </c>
      <c r="M16" s="38">
        <f>F16+C16</f>
        <v>1057.886</v>
      </c>
    </row>
    <row r="17" spans="1:13" ht="17.25">
      <c r="A17" s="39" t="s">
        <v>42</v>
      </c>
      <c r="B17" s="40" t="s">
        <v>9</v>
      </c>
      <c r="C17" s="21"/>
      <c r="D17" s="21"/>
      <c r="E17" s="21"/>
      <c r="F17" s="21"/>
      <c r="G17" s="21"/>
      <c r="H17" s="21"/>
      <c r="I17" s="21"/>
      <c r="J17" s="21"/>
      <c r="K17" s="21"/>
      <c r="L17" s="21"/>
      <c r="M17" s="21"/>
    </row>
    <row r="18" spans="1:13" ht="54" customHeight="1">
      <c r="A18" s="41" t="s">
        <v>43</v>
      </c>
      <c r="B18" s="42" t="s">
        <v>182</v>
      </c>
      <c r="C18" s="21">
        <f>44743.114+194.117+5+18-0.04-2570.193+566.82+10+9+8-107.9-102.235</f>
        <v>42773.683</v>
      </c>
      <c r="D18" s="21">
        <f>28210.317-1337.965-53</f>
        <v>26819.352</v>
      </c>
      <c r="E18" s="21">
        <f>3693.899+566.82-17</f>
        <v>4243.719</v>
      </c>
      <c r="F18" s="21">
        <f>G18+J18</f>
        <v>132.13400000000001</v>
      </c>
      <c r="G18" s="21">
        <v>10.7</v>
      </c>
      <c r="H18" s="21"/>
      <c r="I18" s="21"/>
      <c r="J18" s="21">
        <f>170.1+73.285+3.866-170.1+40+4.283</f>
        <v>121.43400000000001</v>
      </c>
      <c r="K18" s="21">
        <f>170.1+73.285+3.866-170.1+40+4.283</f>
        <v>121.43400000000001</v>
      </c>
      <c r="L18" s="21">
        <f>170.1+73.285-170.1+40+4.283</f>
        <v>117.568</v>
      </c>
      <c r="M18" s="21">
        <f aca="true" t="shared" si="1" ref="M18:M78">F18+C18</f>
        <v>42905.816999999995</v>
      </c>
    </row>
    <row r="19" spans="1:13" ht="19.5" customHeight="1">
      <c r="A19" s="41"/>
      <c r="B19" s="42" t="s">
        <v>171</v>
      </c>
      <c r="C19" s="21"/>
      <c r="D19" s="21"/>
      <c r="E19" s="21"/>
      <c r="F19" s="21"/>
      <c r="G19" s="21"/>
      <c r="H19" s="21"/>
      <c r="I19" s="21"/>
      <c r="J19" s="21"/>
      <c r="K19" s="21"/>
      <c r="L19" s="21"/>
      <c r="M19" s="21">
        <f t="shared" si="1"/>
        <v>0</v>
      </c>
    </row>
    <row r="20" spans="1:13" ht="33.75" customHeight="1">
      <c r="A20" s="41" t="s">
        <v>44</v>
      </c>
      <c r="B20" s="44" t="s">
        <v>141</v>
      </c>
      <c r="C20" s="21">
        <f>1736.446+12.815-3.311-10+16.34-4+1+22</f>
        <v>1771.29</v>
      </c>
      <c r="D20" s="21">
        <f>1087.282-17.929-7.342</f>
        <v>1062.0109999999997</v>
      </c>
      <c r="E20" s="21">
        <f>100.453+16.34-9</f>
        <v>107.793</v>
      </c>
      <c r="F20" s="21">
        <f>G20+J20</f>
        <v>15</v>
      </c>
      <c r="G20" s="21">
        <v>15</v>
      </c>
      <c r="H20" s="21"/>
      <c r="I20" s="21"/>
      <c r="J20" s="26"/>
      <c r="K20" s="26"/>
      <c r="L20" s="26"/>
      <c r="M20" s="21">
        <f t="shared" si="1"/>
        <v>1786.29</v>
      </c>
    </row>
    <row r="21" spans="1:13" ht="15">
      <c r="A21" s="41" t="s">
        <v>45</v>
      </c>
      <c r="B21" s="46" t="s">
        <v>140</v>
      </c>
      <c r="C21" s="21">
        <f>597.499+8.851-13.852+4.51-2</f>
        <v>595.008</v>
      </c>
      <c r="D21" s="21">
        <f>415.61-10.573</f>
        <v>405.03700000000003</v>
      </c>
      <c r="E21" s="21">
        <f>29.773+4.51</f>
        <v>34.283</v>
      </c>
      <c r="F21" s="21"/>
      <c r="G21" s="21"/>
      <c r="H21" s="21"/>
      <c r="I21" s="21"/>
      <c r="J21" s="21"/>
      <c r="K21" s="21"/>
      <c r="L21" s="21"/>
      <c r="M21" s="21">
        <f t="shared" si="1"/>
        <v>595.008</v>
      </c>
    </row>
    <row r="22" spans="1:13" ht="15">
      <c r="A22" s="41" t="s">
        <v>167</v>
      </c>
      <c r="B22" s="85" t="s">
        <v>169</v>
      </c>
      <c r="C22" s="21">
        <f>18.804+5.486</f>
        <v>24.29</v>
      </c>
      <c r="D22" s="21">
        <v>13.939</v>
      </c>
      <c r="E22" s="21"/>
      <c r="F22" s="21"/>
      <c r="G22" s="21"/>
      <c r="H22" s="21"/>
      <c r="I22" s="21"/>
      <c r="J22" s="21"/>
      <c r="K22" s="21"/>
      <c r="L22" s="21"/>
      <c r="M22" s="21">
        <f t="shared" si="1"/>
        <v>24.29</v>
      </c>
    </row>
    <row r="23" spans="1:13" ht="30.75">
      <c r="A23" s="41" t="s">
        <v>168</v>
      </c>
      <c r="B23" s="86" t="s">
        <v>170</v>
      </c>
      <c r="C23" s="21">
        <f>14.374+17.983</f>
        <v>32.357</v>
      </c>
      <c r="D23" s="21">
        <v>10.832</v>
      </c>
      <c r="E23" s="21"/>
      <c r="F23" s="21"/>
      <c r="G23" s="21"/>
      <c r="H23" s="21"/>
      <c r="I23" s="21"/>
      <c r="J23" s="21"/>
      <c r="K23" s="21"/>
      <c r="L23" s="21"/>
      <c r="M23" s="21">
        <f t="shared" si="1"/>
        <v>32.357</v>
      </c>
    </row>
    <row r="24" spans="1:13" ht="15">
      <c r="A24" s="41" t="s">
        <v>155</v>
      </c>
      <c r="B24" s="46" t="s">
        <v>156</v>
      </c>
      <c r="C24" s="21">
        <f>2191.661-18.804-14.374+1.088-23.312-40+15.87</f>
        <v>2112.1290000000004</v>
      </c>
      <c r="D24" s="21">
        <f>1426.07-13.939-10.832-17.23-29.542</f>
        <v>1354.5269999999998</v>
      </c>
      <c r="E24" s="21">
        <f>153.318+15.87</f>
        <v>169.18800000000002</v>
      </c>
      <c r="F24" s="21"/>
      <c r="G24" s="21"/>
      <c r="H24" s="21"/>
      <c r="I24" s="21"/>
      <c r="J24" s="21"/>
      <c r="K24" s="21"/>
      <c r="L24" s="21"/>
      <c r="M24" s="21">
        <f t="shared" si="1"/>
        <v>2112.1290000000004</v>
      </c>
    </row>
    <row r="25" spans="1:13" ht="15">
      <c r="A25" s="41" t="s">
        <v>46</v>
      </c>
      <c r="B25" s="46" t="s">
        <v>47</v>
      </c>
      <c r="C25" s="21">
        <f>818.24+30.82+5+31+16.1+26+5+34.9+124.117</f>
        <v>1091.1770000000001</v>
      </c>
      <c r="D25" s="21"/>
      <c r="E25" s="21"/>
      <c r="F25" s="21"/>
      <c r="G25" s="21"/>
      <c r="H25" s="21"/>
      <c r="I25" s="21"/>
      <c r="J25" s="17"/>
      <c r="K25" s="17"/>
      <c r="L25" s="17"/>
      <c r="M25" s="21">
        <f>F25+C25</f>
        <v>1091.1770000000001</v>
      </c>
    </row>
    <row r="26" spans="1:13" ht="30.75">
      <c r="A26" s="41" t="s">
        <v>48</v>
      </c>
      <c r="B26" s="47" t="s">
        <v>103</v>
      </c>
      <c r="C26" s="21">
        <f>25.3+0.04</f>
        <v>25.34</v>
      </c>
      <c r="D26" s="21"/>
      <c r="E26" s="21"/>
      <c r="F26" s="21"/>
      <c r="G26" s="21"/>
      <c r="H26" s="21"/>
      <c r="I26" s="21"/>
      <c r="J26" s="21"/>
      <c r="K26" s="21"/>
      <c r="L26" s="21"/>
      <c r="M26" s="21">
        <f t="shared" si="1"/>
        <v>25.34</v>
      </c>
    </row>
    <row r="27" spans="1:13" ht="23.25" customHeight="1">
      <c r="A27" s="48" t="s">
        <v>76</v>
      </c>
      <c r="B27" s="49" t="s">
        <v>188</v>
      </c>
      <c r="C27" s="21">
        <f>491.5-23.7+14+0.9</f>
        <v>482.7</v>
      </c>
      <c r="D27" s="21"/>
      <c r="E27" s="21"/>
      <c r="F27" s="26"/>
      <c r="G27" s="21"/>
      <c r="H27" s="21"/>
      <c r="I27" s="21"/>
      <c r="J27" s="21"/>
      <c r="K27" s="21"/>
      <c r="L27" s="21"/>
      <c r="M27" s="21">
        <f t="shared" si="1"/>
        <v>482.7</v>
      </c>
    </row>
    <row r="28" spans="1:13" ht="23.25" customHeight="1">
      <c r="A28" s="48"/>
      <c r="B28" s="49" t="s">
        <v>171</v>
      </c>
      <c r="C28" s="21">
        <v>467.8</v>
      </c>
      <c r="D28" s="21"/>
      <c r="E28" s="21"/>
      <c r="F28" s="26"/>
      <c r="G28" s="21"/>
      <c r="H28" s="21"/>
      <c r="I28" s="21"/>
      <c r="J28" s="21"/>
      <c r="K28" s="21"/>
      <c r="L28" s="21"/>
      <c r="M28" s="21">
        <f t="shared" si="1"/>
        <v>467.8</v>
      </c>
    </row>
    <row r="29" spans="1:13" ht="15">
      <c r="A29" s="50"/>
      <c r="B29" s="9" t="s">
        <v>2</v>
      </c>
      <c r="C29" s="83">
        <f>C18+C20+C21+C24+C25+C26+C27+C22+C23</f>
        <v>48907.974</v>
      </c>
      <c r="D29" s="83">
        <f>D18+D20+D21+D24+D25+D26+D27+D22+D23</f>
        <v>29665.697999999993</v>
      </c>
      <c r="E29" s="38">
        <f aca="true" t="shared" si="2" ref="E29:L29">E18+E20+E21+E24+E25+E26+E27</f>
        <v>4554.983</v>
      </c>
      <c r="F29" s="38">
        <f t="shared" si="2"/>
        <v>147.13400000000001</v>
      </c>
      <c r="G29" s="38">
        <f t="shared" si="2"/>
        <v>25.7</v>
      </c>
      <c r="H29" s="38">
        <f t="shared" si="2"/>
        <v>0</v>
      </c>
      <c r="I29" s="38">
        <f t="shared" si="2"/>
        <v>0</v>
      </c>
      <c r="J29" s="38">
        <f t="shared" si="2"/>
        <v>121.43400000000001</v>
      </c>
      <c r="K29" s="38">
        <f t="shared" si="2"/>
        <v>121.43400000000001</v>
      </c>
      <c r="L29" s="38">
        <f t="shared" si="2"/>
        <v>117.568</v>
      </c>
      <c r="M29" s="38">
        <f t="shared" si="1"/>
        <v>49055.108</v>
      </c>
    </row>
    <row r="30" spans="1:13" ht="17.25">
      <c r="A30" s="56" t="s">
        <v>34</v>
      </c>
      <c r="B30" s="57" t="s">
        <v>35</v>
      </c>
      <c r="C30" s="84"/>
      <c r="D30" s="84"/>
      <c r="E30" s="21"/>
      <c r="F30" s="26"/>
      <c r="G30" s="21"/>
      <c r="H30" s="21"/>
      <c r="I30" s="21"/>
      <c r="J30" s="21"/>
      <c r="K30" s="21"/>
      <c r="L30" s="21"/>
      <c r="M30" s="21">
        <f t="shared" si="1"/>
        <v>0</v>
      </c>
    </row>
    <row r="31" spans="1:13" ht="15">
      <c r="A31" s="45" t="s">
        <v>36</v>
      </c>
      <c r="B31" s="47" t="s">
        <v>127</v>
      </c>
      <c r="C31" s="84">
        <f>12962.69+105.883+153+1.9-441.7+141.69+210+10</f>
        <v>13143.463</v>
      </c>
      <c r="D31" s="84">
        <f>7238.4-322.812+221</f>
        <v>7136.588</v>
      </c>
      <c r="E31" s="21">
        <f>1266.4+141.69+93</f>
        <v>1501.0900000000001</v>
      </c>
      <c r="F31" s="21">
        <f>G31+J31</f>
        <v>528.855</v>
      </c>
      <c r="G31" s="21">
        <v>350</v>
      </c>
      <c r="H31" s="21">
        <v>130</v>
      </c>
      <c r="I31" s="26"/>
      <c r="J31" s="17">
        <f>298.3+30+102.1+248.855-300.4-200</f>
        <v>178.85500000000002</v>
      </c>
      <c r="K31" s="17">
        <f>298.3+30+102.1+248.855-300.4-200</f>
        <v>178.85500000000002</v>
      </c>
      <c r="L31" s="17">
        <f>298.3+30+102.1-300.4</f>
        <v>130</v>
      </c>
      <c r="M31" s="21">
        <f t="shared" si="1"/>
        <v>13672.318</v>
      </c>
    </row>
    <row r="32" spans="1:13" ht="18.75" customHeight="1">
      <c r="A32" s="45" t="s">
        <v>161</v>
      </c>
      <c r="B32" s="47" t="s">
        <v>162</v>
      </c>
      <c r="C32" s="21">
        <f>6237.867+1.716+18-384+33.34+30</f>
        <v>5936.923000000001</v>
      </c>
      <c r="D32" s="21"/>
      <c r="E32" s="21"/>
      <c r="F32" s="21">
        <f>G32+J32</f>
        <v>16.9</v>
      </c>
      <c r="G32" s="21">
        <v>8.4</v>
      </c>
      <c r="H32" s="21"/>
      <c r="I32" s="21"/>
      <c r="J32" s="21">
        <f>2.5+6</f>
        <v>8.5</v>
      </c>
      <c r="K32" s="21">
        <f>2.5+6</f>
        <v>8.5</v>
      </c>
      <c r="L32" s="21">
        <f>2.5+6</f>
        <v>8.5</v>
      </c>
      <c r="M32" s="21">
        <f t="shared" si="1"/>
        <v>5953.823</v>
      </c>
    </row>
    <row r="33" spans="1:13" ht="15">
      <c r="A33" s="58"/>
      <c r="B33" s="9" t="s">
        <v>2</v>
      </c>
      <c r="C33" s="38">
        <f aca="true" t="shared" si="3" ref="C33:L33">C31+C32</f>
        <v>19080.386</v>
      </c>
      <c r="D33" s="38">
        <f t="shared" si="3"/>
        <v>7136.588</v>
      </c>
      <c r="E33" s="38">
        <f t="shared" si="3"/>
        <v>1501.0900000000001</v>
      </c>
      <c r="F33" s="38">
        <f t="shared" si="3"/>
        <v>545.755</v>
      </c>
      <c r="G33" s="38">
        <f t="shared" si="3"/>
        <v>358.4</v>
      </c>
      <c r="H33" s="38">
        <f t="shared" si="3"/>
        <v>130</v>
      </c>
      <c r="I33" s="38">
        <f t="shared" si="3"/>
        <v>0</v>
      </c>
      <c r="J33" s="38">
        <f t="shared" si="3"/>
        <v>187.35500000000002</v>
      </c>
      <c r="K33" s="38">
        <f t="shared" si="3"/>
        <v>187.35500000000002</v>
      </c>
      <c r="L33" s="38">
        <f t="shared" si="3"/>
        <v>138.5</v>
      </c>
      <c r="M33" s="38">
        <f t="shared" si="1"/>
        <v>19626.141</v>
      </c>
    </row>
    <row r="34" spans="1:13" s="16" customFormat="1" ht="29.25" customHeight="1">
      <c r="A34" s="56" t="s">
        <v>31</v>
      </c>
      <c r="B34" s="67" t="s">
        <v>7</v>
      </c>
      <c r="C34" s="38"/>
      <c r="D34" s="38"/>
      <c r="E34" s="38"/>
      <c r="F34" s="21"/>
      <c r="G34" s="38"/>
      <c r="H34" s="38"/>
      <c r="I34" s="38"/>
      <c r="J34" s="38"/>
      <c r="K34" s="38"/>
      <c r="L34" s="38"/>
      <c r="M34" s="21"/>
    </row>
    <row r="35" spans="1:13" s="16" customFormat="1" ht="209.25" customHeight="1">
      <c r="A35" s="48" t="s">
        <v>49</v>
      </c>
      <c r="B35" s="49" t="s">
        <v>90</v>
      </c>
      <c r="C35" s="21">
        <f>2319.324+539.475-200</f>
        <v>2658.799</v>
      </c>
      <c r="D35" s="38"/>
      <c r="E35" s="38"/>
      <c r="F35" s="26"/>
      <c r="G35" s="38"/>
      <c r="H35" s="38"/>
      <c r="I35" s="38"/>
      <c r="J35" s="38"/>
      <c r="K35" s="38"/>
      <c r="L35" s="38"/>
      <c r="M35" s="24">
        <f t="shared" si="1"/>
        <v>2658.799</v>
      </c>
    </row>
    <row r="36" spans="1:13" s="16" customFormat="1" ht="186.75">
      <c r="A36" s="48" t="s">
        <v>50</v>
      </c>
      <c r="B36" s="49" t="s">
        <v>79</v>
      </c>
      <c r="C36" s="21">
        <f>152.419-3.595-15.85098</f>
        <v>132.97302000000002</v>
      </c>
      <c r="D36" s="38"/>
      <c r="E36" s="38"/>
      <c r="F36" s="26"/>
      <c r="G36" s="38"/>
      <c r="H36" s="38"/>
      <c r="I36" s="38"/>
      <c r="J36" s="38"/>
      <c r="K36" s="38"/>
      <c r="L36" s="38"/>
      <c r="M36" s="24">
        <f t="shared" si="1"/>
        <v>132.97302000000002</v>
      </c>
    </row>
    <row r="37" spans="1:13" s="16" customFormat="1" ht="219" customHeight="1">
      <c r="A37" s="48" t="s">
        <v>51</v>
      </c>
      <c r="B37" s="49" t="s">
        <v>80</v>
      </c>
      <c r="C37" s="21">
        <f>24.1-2.525-1.112</f>
        <v>20.463</v>
      </c>
      <c r="D37" s="38"/>
      <c r="E37" s="38"/>
      <c r="F37" s="21">
        <f>G37+J37</f>
        <v>0</v>
      </c>
      <c r="G37" s="38"/>
      <c r="H37" s="38"/>
      <c r="I37" s="38"/>
      <c r="J37" s="21"/>
      <c r="K37" s="21"/>
      <c r="L37" s="21"/>
      <c r="M37" s="24">
        <f t="shared" si="1"/>
        <v>20.463</v>
      </c>
    </row>
    <row r="38" spans="1:13" s="16" customFormat="1" ht="322.5" customHeight="1">
      <c r="A38" s="48" t="s">
        <v>52</v>
      </c>
      <c r="B38" s="49" t="s">
        <v>109</v>
      </c>
      <c r="C38" s="21">
        <f>137.465+31.974</f>
        <v>169.439</v>
      </c>
      <c r="D38" s="38"/>
      <c r="E38" s="38"/>
      <c r="F38" s="26"/>
      <c r="G38" s="38"/>
      <c r="H38" s="38"/>
      <c r="I38" s="38"/>
      <c r="J38" s="38"/>
      <c r="K38" s="38"/>
      <c r="L38" s="38"/>
      <c r="M38" s="24">
        <f t="shared" si="1"/>
        <v>169.439</v>
      </c>
    </row>
    <row r="39" spans="1:13" s="16" customFormat="1" ht="249">
      <c r="A39" s="48"/>
      <c r="B39" s="68" t="s">
        <v>185</v>
      </c>
      <c r="C39" s="21"/>
      <c r="D39" s="38"/>
      <c r="E39" s="38"/>
      <c r="F39" s="26"/>
      <c r="G39" s="38"/>
      <c r="H39" s="38"/>
      <c r="I39" s="38"/>
      <c r="J39" s="38"/>
      <c r="K39" s="38"/>
      <c r="L39" s="38"/>
      <c r="M39" s="21"/>
    </row>
    <row r="40" spans="1:13" s="16" customFormat="1" ht="370.5" customHeight="1">
      <c r="A40" s="48" t="s">
        <v>53</v>
      </c>
      <c r="B40" s="87" t="s">
        <v>111</v>
      </c>
      <c r="C40" s="24">
        <f>2.143+0.01348</f>
        <v>2.1564799999999997</v>
      </c>
      <c r="D40" s="38"/>
      <c r="E40" s="38"/>
      <c r="F40" s="26"/>
      <c r="G40" s="38"/>
      <c r="H40" s="38"/>
      <c r="I40" s="38"/>
      <c r="J40" s="38"/>
      <c r="K40" s="38"/>
      <c r="L40" s="38"/>
      <c r="M40" s="24">
        <f t="shared" si="1"/>
        <v>2.1564799999999997</v>
      </c>
    </row>
    <row r="41" spans="1:13" s="16" customFormat="1" ht="66" customHeight="1">
      <c r="A41" s="48"/>
      <c r="B41" s="60" t="s">
        <v>110</v>
      </c>
      <c r="C41" s="21"/>
      <c r="D41" s="38"/>
      <c r="E41" s="38"/>
      <c r="F41" s="26"/>
      <c r="G41" s="38"/>
      <c r="H41" s="38"/>
      <c r="I41" s="38"/>
      <c r="J41" s="38"/>
      <c r="K41" s="38"/>
      <c r="L41" s="38"/>
      <c r="M41" s="21"/>
    </row>
    <row r="42" spans="1:13" s="16" customFormat="1" ht="93">
      <c r="A42" s="48" t="s">
        <v>54</v>
      </c>
      <c r="B42" s="49" t="s">
        <v>92</v>
      </c>
      <c r="C42" s="24">
        <f>55.722+12.961</f>
        <v>68.683</v>
      </c>
      <c r="D42" s="38"/>
      <c r="E42" s="38"/>
      <c r="F42" s="26"/>
      <c r="G42" s="38"/>
      <c r="H42" s="38"/>
      <c r="I42" s="38"/>
      <c r="J42" s="38"/>
      <c r="K42" s="38"/>
      <c r="L42" s="38"/>
      <c r="M42" s="24">
        <f t="shared" si="1"/>
        <v>68.683</v>
      </c>
    </row>
    <row r="43" spans="1:13" s="16" customFormat="1" ht="93">
      <c r="A43" s="48" t="s">
        <v>55</v>
      </c>
      <c r="B43" s="49" t="s">
        <v>93</v>
      </c>
      <c r="C43" s="24">
        <f>2.143-0.52564</f>
        <v>1.6173599999999997</v>
      </c>
      <c r="D43" s="38"/>
      <c r="E43" s="38"/>
      <c r="F43" s="26"/>
      <c r="G43" s="38"/>
      <c r="H43" s="38"/>
      <c r="I43" s="38"/>
      <c r="J43" s="38"/>
      <c r="K43" s="38"/>
      <c r="L43" s="38"/>
      <c r="M43" s="24">
        <f t="shared" si="1"/>
        <v>1.6173599999999997</v>
      </c>
    </row>
    <row r="44" spans="1:13" s="16" customFormat="1" ht="78">
      <c r="A44" s="48" t="s">
        <v>56</v>
      </c>
      <c r="B44" s="49" t="s">
        <v>94</v>
      </c>
      <c r="C44" s="21">
        <v>1.4</v>
      </c>
      <c r="D44" s="38"/>
      <c r="E44" s="38"/>
      <c r="F44" s="26"/>
      <c r="G44" s="38"/>
      <c r="H44" s="38"/>
      <c r="I44" s="38"/>
      <c r="J44" s="38"/>
      <c r="K44" s="38"/>
      <c r="L44" s="38"/>
      <c r="M44" s="24">
        <f t="shared" si="1"/>
        <v>1.4</v>
      </c>
    </row>
    <row r="45" spans="1:13" s="16" customFormat="1" ht="183" customHeight="1">
      <c r="A45" s="48" t="s">
        <v>57</v>
      </c>
      <c r="B45" s="49" t="s">
        <v>187</v>
      </c>
      <c r="C45" s="21">
        <f>363.883+84.639</f>
        <v>448.522</v>
      </c>
      <c r="D45" s="38"/>
      <c r="E45" s="38"/>
      <c r="F45" s="26"/>
      <c r="G45" s="38"/>
      <c r="H45" s="38"/>
      <c r="I45" s="38"/>
      <c r="J45" s="38"/>
      <c r="K45" s="38"/>
      <c r="L45" s="38"/>
      <c r="M45" s="24">
        <f t="shared" si="1"/>
        <v>448.522</v>
      </c>
    </row>
    <row r="46" spans="1:13" s="16" customFormat="1" ht="187.5" customHeight="1">
      <c r="A46" s="48" t="s">
        <v>58</v>
      </c>
      <c r="B46" s="49" t="s">
        <v>186</v>
      </c>
      <c r="C46" s="24">
        <f>67.652+11.05879-3.32-1.08593-1.057</f>
        <v>73.24786</v>
      </c>
      <c r="D46" s="38"/>
      <c r="E46" s="38"/>
      <c r="F46" s="26"/>
      <c r="G46" s="38"/>
      <c r="H46" s="38"/>
      <c r="I46" s="38"/>
      <c r="J46" s="38"/>
      <c r="K46" s="38"/>
      <c r="L46" s="38"/>
      <c r="M46" s="21">
        <f t="shared" si="1"/>
        <v>73.24786</v>
      </c>
    </row>
    <row r="47" spans="1:13" s="16" customFormat="1" ht="46.5">
      <c r="A47" s="48" t="s">
        <v>59</v>
      </c>
      <c r="B47" s="49" t="s">
        <v>81</v>
      </c>
      <c r="C47" s="21">
        <f>56.9+2</f>
        <v>58.9</v>
      </c>
      <c r="D47" s="38"/>
      <c r="E47" s="38"/>
      <c r="F47" s="26"/>
      <c r="G47" s="38"/>
      <c r="H47" s="38"/>
      <c r="I47" s="38"/>
      <c r="J47" s="38"/>
      <c r="K47" s="38"/>
      <c r="L47" s="38"/>
      <c r="M47" s="21">
        <f t="shared" si="1"/>
        <v>58.9</v>
      </c>
    </row>
    <row r="48" spans="1:13" s="16" customFormat="1" ht="30.75">
      <c r="A48" s="48" t="s">
        <v>60</v>
      </c>
      <c r="B48" s="49" t="s">
        <v>82</v>
      </c>
      <c r="C48" s="21">
        <f>111.2-24.536+6.4</f>
        <v>93.06400000000001</v>
      </c>
      <c r="D48" s="38"/>
      <c r="E48" s="38"/>
      <c r="F48" s="26"/>
      <c r="G48" s="38"/>
      <c r="H48" s="38"/>
      <c r="I48" s="38"/>
      <c r="J48" s="38"/>
      <c r="K48" s="38"/>
      <c r="L48" s="38"/>
      <c r="M48" s="21">
        <f t="shared" si="1"/>
        <v>93.06400000000001</v>
      </c>
    </row>
    <row r="49" spans="1:13" s="16" customFormat="1" ht="124.5">
      <c r="A49" s="48" t="s">
        <v>113</v>
      </c>
      <c r="B49" s="49" t="s">
        <v>183</v>
      </c>
      <c r="C49" s="24">
        <f>590.178+137.293-50</f>
        <v>677.471</v>
      </c>
      <c r="D49" s="38"/>
      <c r="E49" s="38"/>
      <c r="F49" s="26"/>
      <c r="G49" s="38"/>
      <c r="H49" s="38"/>
      <c r="I49" s="38"/>
      <c r="J49" s="38"/>
      <c r="K49" s="38"/>
      <c r="L49" s="38"/>
      <c r="M49" s="24">
        <f t="shared" si="1"/>
        <v>677.471</v>
      </c>
    </row>
    <row r="50" spans="1:13" s="16" customFormat="1" ht="124.5">
      <c r="A50" s="48" t="s">
        <v>114</v>
      </c>
      <c r="B50" s="49" t="s">
        <v>184</v>
      </c>
      <c r="C50" s="24">
        <f>113.808+4.10716+4.79219-1.217+1.08593</f>
        <v>122.57628000000003</v>
      </c>
      <c r="D50" s="38"/>
      <c r="E50" s="38"/>
      <c r="F50" s="26"/>
      <c r="G50" s="38"/>
      <c r="H50" s="38"/>
      <c r="I50" s="38"/>
      <c r="J50" s="38"/>
      <c r="K50" s="38"/>
      <c r="L50" s="38"/>
      <c r="M50" s="24">
        <f t="shared" si="1"/>
        <v>122.57628000000003</v>
      </c>
    </row>
    <row r="51" spans="1:13" s="16" customFormat="1" ht="30.75">
      <c r="A51" s="48" t="s">
        <v>61</v>
      </c>
      <c r="B51" s="49" t="s">
        <v>83</v>
      </c>
      <c r="C51" s="21">
        <f>579.916-100</f>
        <v>479.91600000000005</v>
      </c>
      <c r="D51" s="38"/>
      <c r="E51" s="38"/>
      <c r="F51" s="26"/>
      <c r="G51" s="38"/>
      <c r="H51" s="38"/>
      <c r="I51" s="38"/>
      <c r="J51" s="38"/>
      <c r="K51" s="38"/>
      <c r="L51" s="38"/>
      <c r="M51" s="21">
        <f t="shared" si="1"/>
        <v>479.91600000000005</v>
      </c>
    </row>
    <row r="52" spans="1:13" s="16" customFormat="1" ht="30.75">
      <c r="A52" s="48" t="s">
        <v>62</v>
      </c>
      <c r="B52" s="49" t="s">
        <v>84</v>
      </c>
      <c r="C52" s="21">
        <f>8943.791-1600-3138-269.9</f>
        <v>3935.890999999999</v>
      </c>
      <c r="D52" s="38"/>
      <c r="E52" s="38"/>
      <c r="F52" s="26"/>
      <c r="G52" s="38"/>
      <c r="H52" s="38"/>
      <c r="I52" s="38"/>
      <c r="J52" s="38"/>
      <c r="K52" s="38"/>
      <c r="L52" s="38"/>
      <c r="M52" s="21">
        <f t="shared" si="1"/>
        <v>3935.890999999999</v>
      </c>
    </row>
    <row r="53" spans="1:13" s="16" customFormat="1" ht="30.75">
      <c r="A53" s="48" t="s">
        <v>63</v>
      </c>
      <c r="B53" s="49" t="s">
        <v>118</v>
      </c>
      <c r="C53" s="21">
        <f>22408.925-3500+1026+700</f>
        <v>20634.925</v>
      </c>
      <c r="D53" s="38"/>
      <c r="E53" s="38"/>
      <c r="F53" s="26"/>
      <c r="G53" s="38"/>
      <c r="H53" s="38"/>
      <c r="I53" s="38"/>
      <c r="J53" s="38"/>
      <c r="K53" s="38"/>
      <c r="L53" s="38"/>
      <c r="M53" s="21">
        <f t="shared" si="1"/>
        <v>20634.925</v>
      </c>
    </row>
    <row r="54" spans="1:13" s="16" customFormat="1" ht="30.75">
      <c r="A54" s="48" t="s">
        <v>64</v>
      </c>
      <c r="B54" s="60" t="s">
        <v>100</v>
      </c>
      <c r="C54" s="21">
        <f>3297.612-300</f>
        <v>2997.612</v>
      </c>
      <c r="D54" s="38"/>
      <c r="E54" s="38"/>
      <c r="F54" s="26"/>
      <c r="G54" s="38"/>
      <c r="H54" s="38"/>
      <c r="I54" s="38"/>
      <c r="J54" s="38"/>
      <c r="K54" s="38"/>
      <c r="L54" s="38"/>
      <c r="M54" s="21">
        <f t="shared" si="1"/>
        <v>2997.612</v>
      </c>
    </row>
    <row r="55" spans="1:13" s="16" customFormat="1" ht="30.75">
      <c r="A55" s="48" t="s">
        <v>65</v>
      </c>
      <c r="B55" s="49" t="s">
        <v>85</v>
      </c>
      <c r="C55" s="21">
        <f>7721.142-50-200-400</f>
        <v>7071.142</v>
      </c>
      <c r="D55" s="38"/>
      <c r="E55" s="38"/>
      <c r="F55" s="26"/>
      <c r="G55" s="38"/>
      <c r="H55" s="38"/>
      <c r="I55" s="38"/>
      <c r="J55" s="38"/>
      <c r="K55" s="38"/>
      <c r="L55" s="38"/>
      <c r="M55" s="21">
        <f t="shared" si="1"/>
        <v>7071.142</v>
      </c>
    </row>
    <row r="56" spans="1:13" s="16" customFormat="1" ht="30.75">
      <c r="A56" s="48" t="s">
        <v>66</v>
      </c>
      <c r="B56" s="49" t="s">
        <v>86</v>
      </c>
      <c r="C56" s="21">
        <f>970.9-100</f>
        <v>870.9</v>
      </c>
      <c r="D56" s="38"/>
      <c r="E56" s="38"/>
      <c r="F56" s="26"/>
      <c r="G56" s="38"/>
      <c r="H56" s="38"/>
      <c r="I56" s="38"/>
      <c r="J56" s="38"/>
      <c r="K56" s="38"/>
      <c r="L56" s="38"/>
      <c r="M56" s="21">
        <f t="shared" si="1"/>
        <v>870.9</v>
      </c>
    </row>
    <row r="57" spans="1:13" s="16" customFormat="1" ht="30.75">
      <c r="A57" s="48" t="s">
        <v>104</v>
      </c>
      <c r="B57" s="49" t="s">
        <v>105</v>
      </c>
      <c r="C57" s="21">
        <v>65.114</v>
      </c>
      <c r="D57" s="38"/>
      <c r="E57" s="38"/>
      <c r="F57" s="26"/>
      <c r="G57" s="38"/>
      <c r="H57" s="38"/>
      <c r="I57" s="38"/>
      <c r="J57" s="38"/>
      <c r="K57" s="38"/>
      <c r="L57" s="38"/>
      <c r="M57" s="21">
        <f t="shared" si="1"/>
        <v>65.114</v>
      </c>
    </row>
    <row r="58" spans="1:13" s="16" customFormat="1" ht="30.75">
      <c r="A58" s="48" t="s">
        <v>67</v>
      </c>
      <c r="B58" s="49" t="s">
        <v>87</v>
      </c>
      <c r="C58" s="21">
        <f>10750.7+2312+640</f>
        <v>13702.7</v>
      </c>
      <c r="D58" s="38"/>
      <c r="E58" s="38"/>
      <c r="F58" s="26"/>
      <c r="G58" s="38"/>
      <c r="H58" s="38"/>
      <c r="I58" s="38"/>
      <c r="J58" s="38"/>
      <c r="K58" s="38"/>
      <c r="L58" s="38"/>
      <c r="M58" s="21">
        <f t="shared" si="1"/>
        <v>13702.7</v>
      </c>
    </row>
    <row r="59" spans="1:13" s="16" customFormat="1" ht="46.5">
      <c r="A59" s="48" t="s">
        <v>68</v>
      </c>
      <c r="B59" s="49" t="s">
        <v>106</v>
      </c>
      <c r="C59" s="21">
        <f>511.428+118.958-50</f>
        <v>580.386</v>
      </c>
      <c r="D59" s="38"/>
      <c r="E59" s="38"/>
      <c r="F59" s="26"/>
      <c r="G59" s="38"/>
      <c r="H59" s="38"/>
      <c r="I59" s="38"/>
      <c r="J59" s="38"/>
      <c r="K59" s="38"/>
      <c r="L59" s="38"/>
      <c r="M59" s="21">
        <f t="shared" si="1"/>
        <v>580.386</v>
      </c>
    </row>
    <row r="60" spans="1:13" s="16" customFormat="1" ht="63.75" customHeight="1">
      <c r="A60" s="48" t="s">
        <v>99</v>
      </c>
      <c r="B60" s="49" t="s">
        <v>107</v>
      </c>
      <c r="C60" s="21">
        <f>307.935-35.463+1.057</f>
        <v>273.529</v>
      </c>
      <c r="D60" s="38"/>
      <c r="E60" s="38"/>
      <c r="F60" s="26"/>
      <c r="G60" s="38"/>
      <c r="H60" s="38"/>
      <c r="I60" s="38"/>
      <c r="J60" s="38"/>
      <c r="K60" s="38"/>
      <c r="L60" s="38"/>
      <c r="M60" s="21">
        <f t="shared" si="1"/>
        <v>273.529</v>
      </c>
    </row>
    <row r="61" spans="1:13" s="16" customFormat="1" ht="68.25" customHeight="1">
      <c r="A61" s="48" t="s">
        <v>191</v>
      </c>
      <c r="B61" s="49" t="s">
        <v>192</v>
      </c>
      <c r="C61" s="21">
        <v>300</v>
      </c>
      <c r="D61" s="38"/>
      <c r="E61" s="38"/>
      <c r="F61" s="26"/>
      <c r="G61" s="38"/>
      <c r="H61" s="38"/>
      <c r="I61" s="38"/>
      <c r="J61" s="38"/>
      <c r="K61" s="38"/>
      <c r="L61" s="38"/>
      <c r="M61" s="21">
        <f t="shared" si="1"/>
        <v>300</v>
      </c>
    </row>
    <row r="62" spans="1:13" s="16" customFormat="1" ht="15">
      <c r="A62" s="48" t="s">
        <v>69</v>
      </c>
      <c r="B62" s="49" t="s">
        <v>70</v>
      </c>
      <c r="C62" s="21">
        <f>70.4+90+1.45</f>
        <v>161.85</v>
      </c>
      <c r="D62" s="38"/>
      <c r="E62" s="38"/>
      <c r="F62" s="26"/>
      <c r="G62" s="38"/>
      <c r="H62" s="38"/>
      <c r="I62" s="38"/>
      <c r="J62" s="38"/>
      <c r="K62" s="38"/>
      <c r="L62" s="38"/>
      <c r="M62" s="21">
        <f t="shared" si="1"/>
        <v>161.85</v>
      </c>
    </row>
    <row r="63" spans="1:13" s="16" customFormat="1" ht="21.75" customHeight="1">
      <c r="A63" s="48" t="s">
        <v>101</v>
      </c>
      <c r="B63" s="44" t="s">
        <v>102</v>
      </c>
      <c r="C63" s="21">
        <f>55.956+0.952+10.9-1</f>
        <v>66.808</v>
      </c>
      <c r="D63" s="38"/>
      <c r="E63" s="38"/>
      <c r="F63" s="26"/>
      <c r="G63" s="38"/>
      <c r="H63" s="38"/>
      <c r="I63" s="38"/>
      <c r="J63" s="38"/>
      <c r="K63" s="38"/>
      <c r="L63" s="38"/>
      <c r="M63" s="21">
        <f t="shared" si="1"/>
        <v>66.808</v>
      </c>
    </row>
    <row r="64" spans="1:13" s="16" customFormat="1" ht="30.75">
      <c r="A64" s="48" t="s">
        <v>71</v>
      </c>
      <c r="B64" s="10" t="s">
        <v>112</v>
      </c>
      <c r="C64" s="21">
        <f>17.4-3-3</f>
        <v>11.399999999999999</v>
      </c>
      <c r="D64" s="38"/>
      <c r="E64" s="38"/>
      <c r="F64" s="26"/>
      <c r="G64" s="38"/>
      <c r="H64" s="38"/>
      <c r="I64" s="38"/>
      <c r="J64" s="38"/>
      <c r="K64" s="38"/>
      <c r="L64" s="38"/>
      <c r="M64" s="21">
        <f t="shared" si="1"/>
        <v>11.399999999999999</v>
      </c>
    </row>
    <row r="65" spans="1:13" s="16" customFormat="1" ht="30.75">
      <c r="A65" s="48" t="s">
        <v>72</v>
      </c>
      <c r="B65" s="49" t="s">
        <v>172</v>
      </c>
      <c r="C65" s="21">
        <v>754.1</v>
      </c>
      <c r="D65" s="38"/>
      <c r="E65" s="38"/>
      <c r="F65" s="26"/>
      <c r="G65" s="38"/>
      <c r="H65" s="38"/>
      <c r="I65" s="38"/>
      <c r="J65" s="38"/>
      <c r="K65" s="38"/>
      <c r="L65" s="38"/>
      <c r="M65" s="21">
        <f t="shared" si="1"/>
        <v>754.1</v>
      </c>
    </row>
    <row r="66" spans="1:13" s="16" customFormat="1" ht="15">
      <c r="A66" s="48" t="s">
        <v>175</v>
      </c>
      <c r="B66" s="47" t="s">
        <v>174</v>
      </c>
      <c r="C66" s="21">
        <f>0.5+0.6+7.5+0.4+0.2</f>
        <v>9.2</v>
      </c>
      <c r="D66" s="38"/>
      <c r="E66" s="38"/>
      <c r="F66" s="26"/>
      <c r="G66" s="38"/>
      <c r="H66" s="38"/>
      <c r="I66" s="38"/>
      <c r="J66" s="38"/>
      <c r="K66" s="38"/>
      <c r="L66" s="38"/>
      <c r="M66" s="21">
        <f t="shared" si="1"/>
        <v>9.2</v>
      </c>
    </row>
    <row r="67" spans="1:13" s="16" customFormat="1" ht="35.25" customHeight="1">
      <c r="A67" s="48" t="s">
        <v>73</v>
      </c>
      <c r="B67" s="49" t="s">
        <v>145</v>
      </c>
      <c r="C67" s="21">
        <f>3361.136+57.554-76.33+6.47-14-0.9+35.9</f>
        <v>3369.83</v>
      </c>
      <c r="D67" s="21">
        <f>2133.8-52+52.439</f>
        <v>2134.239</v>
      </c>
      <c r="E67" s="21">
        <f>107.3+6.47-10</f>
        <v>103.77</v>
      </c>
      <c r="F67" s="21">
        <f>G67+J67</f>
        <v>206</v>
      </c>
      <c r="G67" s="21">
        <v>206</v>
      </c>
      <c r="H67" s="21">
        <v>13.5</v>
      </c>
      <c r="I67" s="21"/>
      <c r="J67" s="69"/>
      <c r="K67" s="69"/>
      <c r="L67" s="69"/>
      <c r="M67" s="21">
        <f t="shared" si="1"/>
        <v>3575.83</v>
      </c>
    </row>
    <row r="68" spans="1:13" s="16" customFormat="1" ht="62.25">
      <c r="A68" s="48" t="s">
        <v>135</v>
      </c>
      <c r="B68" s="49" t="s">
        <v>136</v>
      </c>
      <c r="C68" s="21">
        <f>200+10</f>
        <v>210</v>
      </c>
      <c r="D68" s="21"/>
      <c r="E68" s="21"/>
      <c r="F68" s="21"/>
      <c r="G68" s="21"/>
      <c r="H68" s="21"/>
      <c r="I68" s="21"/>
      <c r="J68" s="21"/>
      <c r="K68" s="21"/>
      <c r="L68" s="21"/>
      <c r="M68" s="21">
        <f t="shared" si="1"/>
        <v>210</v>
      </c>
    </row>
    <row r="69" spans="1:13" s="16" customFormat="1" ht="30.75">
      <c r="A69" s="48" t="s">
        <v>147</v>
      </c>
      <c r="B69" s="49" t="s">
        <v>148</v>
      </c>
      <c r="C69" s="21">
        <f>317.8+7.04-10.9+3.03</f>
        <v>316.97</v>
      </c>
      <c r="D69" s="21">
        <f>180.9-8-1.83</f>
        <v>171.07</v>
      </c>
      <c r="E69" s="21">
        <f>5.2+3.03+2.5</f>
        <v>10.73</v>
      </c>
      <c r="F69" s="21"/>
      <c r="G69" s="21"/>
      <c r="H69" s="21"/>
      <c r="I69" s="21"/>
      <c r="J69" s="21"/>
      <c r="K69" s="21"/>
      <c r="L69" s="21"/>
      <c r="M69" s="21">
        <f t="shared" si="1"/>
        <v>316.97</v>
      </c>
    </row>
    <row r="70" spans="1:13" s="16" customFormat="1" ht="30.75">
      <c r="A70" s="48" t="s">
        <v>78</v>
      </c>
      <c r="B70" s="49" t="s">
        <v>137</v>
      </c>
      <c r="C70" s="21">
        <v>52</v>
      </c>
      <c r="D70" s="38"/>
      <c r="E70" s="38"/>
      <c r="F70" s="26"/>
      <c r="G70" s="38"/>
      <c r="H70" s="38"/>
      <c r="I70" s="38"/>
      <c r="J70" s="38"/>
      <c r="K70" s="38"/>
      <c r="L70" s="38"/>
      <c r="M70" s="21">
        <f t="shared" si="1"/>
        <v>52</v>
      </c>
    </row>
    <row r="71" spans="1:13" s="16" customFormat="1" ht="46.5">
      <c r="A71" s="48" t="s">
        <v>74</v>
      </c>
      <c r="B71" s="49" t="s">
        <v>88</v>
      </c>
      <c r="C71" s="21">
        <f>7273.7-159.2-370.1</f>
        <v>6744.4</v>
      </c>
      <c r="D71" s="38"/>
      <c r="E71" s="38"/>
      <c r="F71" s="26"/>
      <c r="G71" s="38"/>
      <c r="H71" s="38"/>
      <c r="I71" s="38"/>
      <c r="J71" s="38"/>
      <c r="K71" s="38"/>
      <c r="L71" s="38"/>
      <c r="M71" s="21">
        <f t="shared" si="1"/>
        <v>6744.4</v>
      </c>
    </row>
    <row r="72" spans="1:13" s="16" customFormat="1" ht="69" customHeight="1">
      <c r="A72" s="48" t="s">
        <v>97</v>
      </c>
      <c r="B72" s="60" t="s">
        <v>98</v>
      </c>
      <c r="C72" s="21">
        <f>10.664+0.1</f>
        <v>10.764</v>
      </c>
      <c r="D72" s="38"/>
      <c r="E72" s="38"/>
      <c r="F72" s="26"/>
      <c r="G72" s="38"/>
      <c r="H72" s="38"/>
      <c r="I72" s="38"/>
      <c r="J72" s="38"/>
      <c r="K72" s="38"/>
      <c r="L72" s="38"/>
      <c r="M72" s="21">
        <f t="shared" si="1"/>
        <v>10.764</v>
      </c>
    </row>
    <row r="73" spans="1:13" s="16" customFormat="1" ht="30.75">
      <c r="A73" s="48" t="s">
        <v>75</v>
      </c>
      <c r="B73" s="49" t="s">
        <v>89</v>
      </c>
      <c r="C73" s="21">
        <v>0.336</v>
      </c>
      <c r="D73" s="38"/>
      <c r="E73" s="38"/>
      <c r="F73" s="26"/>
      <c r="G73" s="38"/>
      <c r="H73" s="38"/>
      <c r="I73" s="38"/>
      <c r="J73" s="38"/>
      <c r="K73" s="38"/>
      <c r="L73" s="38"/>
      <c r="M73" s="21">
        <f t="shared" si="1"/>
        <v>0.336</v>
      </c>
    </row>
    <row r="74" spans="1:13" s="16" customFormat="1" ht="15">
      <c r="A74" s="45" t="s">
        <v>37</v>
      </c>
      <c r="B74" s="47" t="s">
        <v>38</v>
      </c>
      <c r="C74" s="21">
        <f>633.085+0.729-356.828-3.5</f>
        <v>273.4860000000001</v>
      </c>
      <c r="D74" s="21">
        <f>450.427-262.948</f>
        <v>187.47900000000004</v>
      </c>
      <c r="E74" s="21">
        <v>5.823</v>
      </c>
      <c r="F74" s="17">
        <f>G74+J74</f>
        <v>0</v>
      </c>
      <c r="G74" s="21"/>
      <c r="H74" s="21"/>
      <c r="I74" s="21"/>
      <c r="J74" s="21"/>
      <c r="K74" s="21"/>
      <c r="L74" s="21"/>
      <c r="M74" s="21">
        <f t="shared" si="1"/>
        <v>273.4860000000001</v>
      </c>
    </row>
    <row r="75" spans="1:13" s="16" customFormat="1" ht="15">
      <c r="A75" s="45"/>
      <c r="B75" s="47" t="s">
        <v>39</v>
      </c>
      <c r="C75" s="21"/>
      <c r="D75" s="21"/>
      <c r="E75" s="21"/>
      <c r="F75" s="21" t="s">
        <v>91</v>
      </c>
      <c r="G75" s="21"/>
      <c r="H75" s="21"/>
      <c r="I75" s="21"/>
      <c r="J75" s="21"/>
      <c r="K75" s="21"/>
      <c r="L75" s="21"/>
      <c r="M75" s="21" t="s">
        <v>91</v>
      </c>
    </row>
    <row r="76" spans="1:13" s="16" customFormat="1" ht="30.75">
      <c r="A76" s="41" t="s">
        <v>151</v>
      </c>
      <c r="B76" s="70" t="s">
        <v>152</v>
      </c>
      <c r="C76" s="21">
        <f>2+0.905</f>
        <v>2.9050000000000002</v>
      </c>
      <c r="D76" s="21"/>
      <c r="E76" s="21"/>
      <c r="F76" s="21"/>
      <c r="G76" s="21"/>
      <c r="H76" s="21"/>
      <c r="I76" s="21"/>
      <c r="J76" s="21"/>
      <c r="K76" s="21"/>
      <c r="L76" s="21"/>
      <c r="M76" s="21">
        <f t="shared" si="1"/>
        <v>2.9050000000000002</v>
      </c>
    </row>
    <row r="77" spans="1:13" s="16" customFormat="1" ht="30.75">
      <c r="A77" s="41" t="s">
        <v>189</v>
      </c>
      <c r="B77" s="47" t="s">
        <v>190</v>
      </c>
      <c r="C77" s="21">
        <v>6</v>
      </c>
      <c r="D77" s="21"/>
      <c r="E77" s="21"/>
      <c r="F77" s="21"/>
      <c r="G77" s="21"/>
      <c r="H77" s="21"/>
      <c r="I77" s="21"/>
      <c r="J77" s="21"/>
      <c r="K77" s="21"/>
      <c r="L77" s="21"/>
      <c r="M77" s="21">
        <f t="shared" si="1"/>
        <v>6</v>
      </c>
    </row>
    <row r="78" spans="1:13" s="16" customFormat="1" ht="15">
      <c r="A78" s="45"/>
      <c r="B78" s="71" t="s">
        <v>8</v>
      </c>
      <c r="C78" s="38">
        <f>C35+C36+C37+C38+C40+C42+C43+C44+C45+C46+C47+C48+C49+C50+C51+C52+C53+C54+C55+C56+C57+C58+C59+C60+C62+C63+C64+C65+C67+C68++C69+C70+C71+C72+C73+C74+C76+C66+C77+C61</f>
        <v>67431.476</v>
      </c>
      <c r="D78" s="38">
        <f>D35+D36+D37+D38+D40+D42+D43+D44+D45+D46+D47+D48+D49+D50+D51+D52+D53+D54+D55+D56+D57+D58+D59+D60+D62+D63+D64+D65+D67+D68++D69+D70+D71+D72+D73+D74+D76</f>
        <v>2492.7880000000005</v>
      </c>
      <c r="E78" s="38">
        <f>E35+E36+E37+E38+E40+E42+E43+E44+E45+E46+E47+E48+E49+E50+E51+E52+E53+E54+E55+E56+E57+E58+E59+E60+E62+E63+E64+E65+E67+E68++E69+E70+E71+E72+E73+E74+E76</f>
        <v>120.32300000000001</v>
      </c>
      <c r="F78" s="38">
        <f>G78+J78</f>
        <v>206</v>
      </c>
      <c r="G78" s="38">
        <f aca="true" t="shared" si="4" ref="G78:L78">SUM(G35:G76)</f>
        <v>206</v>
      </c>
      <c r="H78" s="38">
        <f t="shared" si="4"/>
        <v>13.5</v>
      </c>
      <c r="I78" s="38">
        <f t="shared" si="4"/>
        <v>0</v>
      </c>
      <c r="J78" s="38">
        <f t="shared" si="4"/>
        <v>0</v>
      </c>
      <c r="K78" s="38">
        <f t="shared" si="4"/>
        <v>0</v>
      </c>
      <c r="L78" s="38">
        <f t="shared" si="4"/>
        <v>0</v>
      </c>
      <c r="M78" s="38">
        <f t="shared" si="1"/>
        <v>67637.476</v>
      </c>
    </row>
    <row r="79" spans="1:13" s="16" customFormat="1" ht="15">
      <c r="A79" s="50" t="s">
        <v>11</v>
      </c>
      <c r="B79" s="9" t="s">
        <v>10</v>
      </c>
      <c r="C79" s="21"/>
      <c r="D79" s="21"/>
      <c r="E79" s="21"/>
      <c r="F79" s="8"/>
      <c r="G79" s="21"/>
      <c r="H79" s="21"/>
      <c r="I79" s="21"/>
      <c r="J79" s="21"/>
      <c r="K79" s="21"/>
      <c r="L79" s="21"/>
      <c r="M79" s="21"/>
    </row>
    <row r="80" spans="1:13" s="16" customFormat="1" ht="15">
      <c r="A80" s="22" t="s">
        <v>18</v>
      </c>
      <c r="B80" s="10" t="s">
        <v>12</v>
      </c>
      <c r="C80" s="21">
        <f>1895.569+21.434-91.794+9.38-56.6-5</f>
        <v>1772.989</v>
      </c>
      <c r="D80" s="21">
        <f>1304.035-67.095-27</f>
        <v>1209.94</v>
      </c>
      <c r="E80" s="21">
        <f>92.1+9.38-10</f>
        <v>91.47999999999999</v>
      </c>
      <c r="F80" s="21">
        <f>SUM(G80,J80)</f>
        <v>24.3</v>
      </c>
      <c r="G80" s="21"/>
      <c r="H80" s="21"/>
      <c r="I80" s="21"/>
      <c r="J80" s="21">
        <f>7+12.3+5</f>
        <v>24.3</v>
      </c>
      <c r="K80" s="17">
        <f>7+12.3+5</f>
        <v>24.3</v>
      </c>
      <c r="L80" s="17">
        <f>12.3+5</f>
        <v>17.3</v>
      </c>
      <c r="M80" s="21">
        <f>F80+C80</f>
        <v>1797.289</v>
      </c>
    </row>
    <row r="81" spans="1:13" s="16" customFormat="1" ht="15">
      <c r="A81" s="22" t="s">
        <v>19</v>
      </c>
      <c r="B81" s="10" t="s">
        <v>13</v>
      </c>
      <c r="C81" s="21">
        <f>354.518+1.695-11.568+7.67-26.5</f>
        <v>325.815</v>
      </c>
      <c r="D81" s="21">
        <f>226.774-8.487-12.6</f>
        <v>205.687</v>
      </c>
      <c r="E81" s="21">
        <f>38.275+7.67-7</f>
        <v>38.945</v>
      </c>
      <c r="F81" s="21"/>
      <c r="G81" s="21"/>
      <c r="H81" s="21"/>
      <c r="I81" s="21"/>
      <c r="J81" s="21"/>
      <c r="K81" s="21"/>
      <c r="L81" s="21"/>
      <c r="M81" s="21">
        <f>F81+C81</f>
        <v>325.815</v>
      </c>
    </row>
    <row r="82" spans="1:13" s="16" customFormat="1" ht="30.75">
      <c r="A82" s="48" t="s">
        <v>21</v>
      </c>
      <c r="B82" s="49" t="s">
        <v>26</v>
      </c>
      <c r="C82" s="21">
        <f>768.313+3.608-29.534+11.96+18.35</f>
        <v>772.697</v>
      </c>
      <c r="D82" s="21">
        <f>488.2-21.68+23</f>
        <v>489.52</v>
      </c>
      <c r="E82" s="21">
        <f>81.163+11.96-7</f>
        <v>86.12299999999999</v>
      </c>
      <c r="F82" s="21">
        <f>SUM(G82,J82)</f>
        <v>12.6</v>
      </c>
      <c r="G82" s="21">
        <v>12.6</v>
      </c>
      <c r="H82" s="8"/>
      <c r="I82" s="21"/>
      <c r="J82" s="21"/>
      <c r="K82" s="8"/>
      <c r="L82" s="8"/>
      <c r="M82" s="21">
        <f>F82+C82</f>
        <v>785.297</v>
      </c>
    </row>
    <row r="83" spans="1:13" s="16" customFormat="1" ht="15">
      <c r="A83" s="48" t="s">
        <v>0</v>
      </c>
      <c r="B83" s="49" t="s">
        <v>1</v>
      </c>
      <c r="C83" s="21">
        <f>805.289+1.114-38.332+5.24-8.6</f>
        <v>764.711</v>
      </c>
      <c r="D83" s="21">
        <f>570.3-27.917</f>
        <v>542.3829999999999</v>
      </c>
      <c r="E83" s="21">
        <f>24.139+5.24-8</f>
        <v>21.378999999999998</v>
      </c>
      <c r="F83" s="21">
        <f>SUM(G83,J83)</f>
        <v>32</v>
      </c>
      <c r="G83" s="21">
        <v>32</v>
      </c>
      <c r="H83" s="21">
        <v>20.4</v>
      </c>
      <c r="I83" s="21"/>
      <c r="J83" s="21"/>
      <c r="K83" s="53"/>
      <c r="L83" s="53"/>
      <c r="M83" s="21">
        <f>F83+C83</f>
        <v>796.711</v>
      </c>
    </row>
    <row r="84" spans="1:13" s="16" customFormat="1" ht="21.75" customHeight="1">
      <c r="A84" s="48" t="s">
        <v>22</v>
      </c>
      <c r="B84" s="49" t="s">
        <v>14</v>
      </c>
      <c r="C84" s="21">
        <f>220.666+7.856-5.963+3.19+4.25</f>
        <v>229.999</v>
      </c>
      <c r="D84" s="21">
        <f>145.82-4.375+4</f>
        <v>145.445</v>
      </c>
      <c r="E84" s="21">
        <f>10.314+3.19</f>
        <v>13.504</v>
      </c>
      <c r="F84" s="21">
        <f>SUM(G84,J84)</f>
        <v>6.3</v>
      </c>
      <c r="G84" s="21">
        <v>6.3</v>
      </c>
      <c r="H84" s="26"/>
      <c r="I84" s="21"/>
      <c r="J84" s="26"/>
      <c r="K84" s="26"/>
      <c r="L84" s="26"/>
      <c r="M84" s="21">
        <f>F84+C84</f>
        <v>236.299</v>
      </c>
    </row>
    <row r="85" spans="1:13" s="16" customFormat="1" ht="6" customHeight="1">
      <c r="A85" s="48"/>
      <c r="B85" s="49"/>
      <c r="C85" s="21"/>
      <c r="D85" s="21"/>
      <c r="E85" s="21"/>
      <c r="F85" s="26"/>
      <c r="G85" s="53"/>
      <c r="H85" s="53"/>
      <c r="I85" s="53"/>
      <c r="J85" s="53"/>
      <c r="K85" s="53"/>
      <c r="L85" s="53"/>
      <c r="M85" s="21"/>
    </row>
    <row r="86" spans="1:13" s="16" customFormat="1" ht="15">
      <c r="A86" s="48"/>
      <c r="B86" s="63" t="s">
        <v>8</v>
      </c>
      <c r="C86" s="38">
        <f>C84+C80+C81+C82+C83</f>
        <v>3866.2110000000002</v>
      </c>
      <c r="D86" s="38">
        <f aca="true" t="shared" si="5" ref="D86:L86">D84+D80+D81+D82+D83</f>
        <v>2592.975</v>
      </c>
      <c r="E86" s="38">
        <f>E84+E80+E81+E82+E83</f>
        <v>251.43099999999998</v>
      </c>
      <c r="F86" s="38">
        <f t="shared" si="5"/>
        <v>75.2</v>
      </c>
      <c r="G86" s="38">
        <f t="shared" si="5"/>
        <v>50.9</v>
      </c>
      <c r="H86" s="38">
        <f t="shared" si="5"/>
        <v>20.4</v>
      </c>
      <c r="I86" s="38">
        <f t="shared" si="5"/>
        <v>0</v>
      </c>
      <c r="J86" s="38">
        <f t="shared" si="5"/>
        <v>24.3</v>
      </c>
      <c r="K86" s="38">
        <f t="shared" si="5"/>
        <v>24.3</v>
      </c>
      <c r="L86" s="38">
        <f t="shared" si="5"/>
        <v>17.3</v>
      </c>
      <c r="M86" s="38">
        <f>C86+F86</f>
        <v>3941.411</v>
      </c>
    </row>
    <row r="87" spans="1:13" s="16" customFormat="1" ht="17.25">
      <c r="A87" s="51">
        <v>120000</v>
      </c>
      <c r="B87" s="52" t="s">
        <v>124</v>
      </c>
      <c r="C87" s="21"/>
      <c r="D87" s="21"/>
      <c r="E87" s="21"/>
      <c r="F87" s="21"/>
      <c r="G87" s="53"/>
      <c r="H87" s="53"/>
      <c r="I87" s="53"/>
      <c r="J87" s="53"/>
      <c r="K87" s="26"/>
      <c r="L87" s="26"/>
      <c r="M87" s="21"/>
    </row>
    <row r="88" spans="1:13" s="16" customFormat="1" ht="15">
      <c r="A88" s="48" t="s">
        <v>17</v>
      </c>
      <c r="B88" s="49" t="s">
        <v>32</v>
      </c>
      <c r="C88" s="21">
        <f>C89+C90</f>
        <v>32.82261</v>
      </c>
      <c r="D88" s="21"/>
      <c r="E88" s="21"/>
      <c r="F88" s="21"/>
      <c r="G88" s="53"/>
      <c r="H88" s="53"/>
      <c r="I88" s="53"/>
      <c r="J88" s="53"/>
      <c r="K88" s="26"/>
      <c r="L88" s="26"/>
      <c r="M88" s="21">
        <f>C88+F88</f>
        <v>32.82261</v>
      </c>
    </row>
    <row r="89" spans="1:13" s="16" customFormat="1" ht="15">
      <c r="A89" s="48" t="s">
        <v>25</v>
      </c>
      <c r="B89" s="54" t="s">
        <v>23</v>
      </c>
      <c r="C89" s="21">
        <f>54.625-30.80239</f>
        <v>23.82261</v>
      </c>
      <c r="D89" s="21"/>
      <c r="E89" s="21"/>
      <c r="F89" s="26"/>
      <c r="G89" s="53"/>
      <c r="H89" s="53"/>
      <c r="I89" s="53"/>
      <c r="J89" s="53"/>
      <c r="K89" s="26"/>
      <c r="L89" s="26"/>
      <c r="M89" s="21">
        <f>C89+F89</f>
        <v>23.82261</v>
      </c>
    </row>
    <row r="90" spans="1:13" s="16" customFormat="1" ht="15">
      <c r="A90" s="48" t="s">
        <v>33</v>
      </c>
      <c r="B90" s="54" t="s">
        <v>142</v>
      </c>
      <c r="C90" s="21">
        <f>40-32+1</f>
        <v>9</v>
      </c>
      <c r="D90" s="21"/>
      <c r="E90" s="21"/>
      <c r="F90" s="26"/>
      <c r="G90" s="53"/>
      <c r="H90" s="53"/>
      <c r="I90" s="53"/>
      <c r="J90" s="53"/>
      <c r="K90" s="26"/>
      <c r="L90" s="26"/>
      <c r="M90" s="21">
        <f>C90+F90</f>
        <v>9</v>
      </c>
    </row>
    <row r="91" spans="1:13" s="16" customFormat="1" ht="15">
      <c r="A91" s="55"/>
      <c r="B91" s="9" t="s">
        <v>2</v>
      </c>
      <c r="C91" s="38">
        <f>C88</f>
        <v>32.82261</v>
      </c>
      <c r="D91" s="26"/>
      <c r="E91" s="26"/>
      <c r="F91" s="26"/>
      <c r="G91" s="26"/>
      <c r="H91" s="26"/>
      <c r="I91" s="26"/>
      <c r="J91" s="26"/>
      <c r="K91" s="26"/>
      <c r="L91" s="26"/>
      <c r="M91" s="38">
        <f>C91+F91</f>
        <v>32.82261</v>
      </c>
    </row>
    <row r="92" spans="1:13" s="16" customFormat="1" ht="15">
      <c r="A92" s="58" t="s">
        <v>40</v>
      </c>
      <c r="B92" s="61" t="s">
        <v>41</v>
      </c>
      <c r="C92" s="38"/>
      <c r="D92" s="38"/>
      <c r="E92" s="38"/>
      <c r="F92" s="26"/>
      <c r="G92" s="26"/>
      <c r="H92" s="26"/>
      <c r="I92" s="26"/>
      <c r="J92" s="26"/>
      <c r="K92" s="26"/>
      <c r="L92" s="26"/>
      <c r="M92" s="21"/>
    </row>
    <row r="93" spans="1:13" s="16" customFormat="1" ht="15">
      <c r="A93" s="45" t="s">
        <v>138</v>
      </c>
      <c r="B93" s="47" t="s">
        <v>139</v>
      </c>
      <c r="C93" s="21">
        <f>11</f>
        <v>11</v>
      </c>
      <c r="D93" s="21"/>
      <c r="E93" s="21"/>
      <c r="F93" s="26"/>
      <c r="G93" s="26"/>
      <c r="H93" s="26"/>
      <c r="I93" s="26"/>
      <c r="J93" s="26"/>
      <c r="K93" s="26"/>
      <c r="L93" s="26"/>
      <c r="M93" s="21">
        <f>C93+F93</f>
        <v>11</v>
      </c>
    </row>
    <row r="94" spans="1:13" s="16" customFormat="1" ht="15">
      <c r="A94" s="30"/>
      <c r="B94" s="31"/>
      <c r="C94" s="28"/>
      <c r="D94" s="27"/>
      <c r="E94" s="27"/>
      <c r="F94" s="29"/>
      <c r="G94" s="29"/>
      <c r="H94" s="29"/>
      <c r="I94" s="29"/>
      <c r="J94" s="29"/>
      <c r="K94" s="29"/>
      <c r="L94" s="29"/>
      <c r="M94" s="27"/>
    </row>
    <row r="95" spans="1:13" s="16" customFormat="1" ht="30.75" customHeight="1">
      <c r="A95" s="59" t="s">
        <v>15</v>
      </c>
      <c r="B95" s="60" t="s">
        <v>125</v>
      </c>
      <c r="C95" s="21">
        <f>883.224+11.397-8.532-12+6.96+51-4</f>
        <v>928.0490000000001</v>
      </c>
      <c r="D95" s="21">
        <f>574.425-6.303-8.8+25</f>
        <v>584.322</v>
      </c>
      <c r="E95" s="21">
        <f>74.782+6.96+17</f>
        <v>98.74199999999999</v>
      </c>
      <c r="F95" s="26"/>
      <c r="G95" s="26"/>
      <c r="H95" s="26"/>
      <c r="I95" s="26"/>
      <c r="J95" s="26"/>
      <c r="K95" s="26"/>
      <c r="L95" s="26"/>
      <c r="M95" s="21">
        <f>C95+F95</f>
        <v>928.0490000000001</v>
      </c>
    </row>
    <row r="96" spans="1:13" s="16" customFormat="1" ht="46.5" customHeight="1" hidden="1">
      <c r="A96" s="29"/>
      <c r="B96" s="29"/>
      <c r="C96" s="29"/>
      <c r="D96" s="29"/>
      <c r="E96" s="27"/>
      <c r="F96" s="29"/>
      <c r="G96" s="29"/>
      <c r="H96" s="29"/>
      <c r="I96" s="29"/>
      <c r="J96" s="29"/>
      <c r="K96" s="29"/>
      <c r="L96" s="29"/>
      <c r="M96" s="27">
        <f>C96+F96</f>
        <v>0</v>
      </c>
    </row>
    <row r="97" spans="1:13" s="16" customFormat="1" ht="46.5" customHeight="1">
      <c r="A97" s="41" t="s">
        <v>163</v>
      </c>
      <c r="B97" s="47" t="s">
        <v>164</v>
      </c>
      <c r="C97" s="21">
        <f>51-6-30.827</f>
        <v>14.172999999999998</v>
      </c>
      <c r="D97" s="26"/>
      <c r="E97" s="21"/>
      <c r="F97" s="26"/>
      <c r="G97" s="26"/>
      <c r="H97" s="26"/>
      <c r="I97" s="26"/>
      <c r="J97" s="26"/>
      <c r="K97" s="26"/>
      <c r="L97" s="26"/>
      <c r="M97" s="21">
        <f>C97+F97</f>
        <v>14.172999999999998</v>
      </c>
    </row>
    <row r="98" spans="1:13" s="16" customFormat="1" ht="30.75">
      <c r="A98" s="43" t="s">
        <v>16</v>
      </c>
      <c r="B98" s="47" t="s">
        <v>134</v>
      </c>
      <c r="C98" s="21">
        <f>108.5-6.1</f>
        <v>102.4</v>
      </c>
      <c r="D98" s="21"/>
      <c r="E98" s="21"/>
      <c r="F98" s="53"/>
      <c r="G98" s="53"/>
      <c r="H98" s="53"/>
      <c r="I98" s="53"/>
      <c r="J98" s="53"/>
      <c r="K98" s="53"/>
      <c r="L98" s="53"/>
      <c r="M98" s="21">
        <f>SUM(C98,F98)</f>
        <v>102.4</v>
      </c>
    </row>
    <row r="99" spans="1:13" s="16" customFormat="1" ht="15">
      <c r="A99" s="62"/>
      <c r="B99" s="63" t="s">
        <v>8</v>
      </c>
      <c r="C99" s="38">
        <f>C93+C94+C95+C96+C98+C97</f>
        <v>1055.622</v>
      </c>
      <c r="D99" s="38">
        <f>D93+D94+D95+D96+D98</f>
        <v>584.322</v>
      </c>
      <c r="E99" s="38">
        <f>E93+E94+E95+E96+E98</f>
        <v>98.74199999999999</v>
      </c>
      <c r="F99" s="8"/>
      <c r="G99" s="8"/>
      <c r="H99" s="8"/>
      <c r="I99" s="8"/>
      <c r="J99" s="8"/>
      <c r="K99" s="8"/>
      <c r="L99" s="8"/>
      <c r="M99" s="21">
        <f>C99+F99</f>
        <v>1055.622</v>
      </c>
    </row>
    <row r="100" spans="1:13" ht="39.75" customHeight="1">
      <c r="A100" s="51">
        <v>170000</v>
      </c>
      <c r="B100" s="52" t="s">
        <v>128</v>
      </c>
      <c r="C100" s="38"/>
      <c r="D100" s="38"/>
      <c r="E100" s="38"/>
      <c r="F100" s="38"/>
      <c r="G100" s="38"/>
      <c r="H100" s="38"/>
      <c r="I100" s="38"/>
      <c r="J100" s="38"/>
      <c r="K100" s="38"/>
      <c r="L100" s="38"/>
      <c r="M100" s="38"/>
    </row>
    <row r="101" spans="1:13" ht="57.75" customHeight="1">
      <c r="A101" s="48" t="s">
        <v>129</v>
      </c>
      <c r="B101" s="49" t="s">
        <v>130</v>
      </c>
      <c r="C101" s="21">
        <f>55+2.928</f>
        <v>57.928</v>
      </c>
      <c r="D101" s="38"/>
      <c r="E101" s="38"/>
      <c r="F101" s="38"/>
      <c r="G101" s="38"/>
      <c r="H101" s="38"/>
      <c r="I101" s="38"/>
      <c r="J101" s="38"/>
      <c r="K101" s="38"/>
      <c r="L101" s="38"/>
      <c r="M101" s="21">
        <f>C101+F101</f>
        <v>57.928</v>
      </c>
    </row>
    <row r="102" spans="1:13" ht="52.5" customHeight="1">
      <c r="A102" s="48" t="s">
        <v>131</v>
      </c>
      <c r="B102" s="49" t="s">
        <v>132</v>
      </c>
      <c r="C102" s="21">
        <f>87.1+27.061+10+1.784</f>
        <v>125.94500000000001</v>
      </c>
      <c r="D102" s="38"/>
      <c r="E102" s="38"/>
      <c r="F102" s="38"/>
      <c r="G102" s="38"/>
      <c r="H102" s="38"/>
      <c r="I102" s="38"/>
      <c r="J102" s="38"/>
      <c r="K102" s="38"/>
      <c r="L102" s="38"/>
      <c r="M102" s="21">
        <f>C102+F102</f>
        <v>125.94500000000001</v>
      </c>
    </row>
    <row r="103" spans="1:13" ht="52.5" customHeight="1">
      <c r="A103" s="48" t="s">
        <v>157</v>
      </c>
      <c r="B103" s="64" t="s">
        <v>158</v>
      </c>
      <c r="C103" s="21"/>
      <c r="D103" s="38"/>
      <c r="E103" s="38"/>
      <c r="F103" s="21">
        <f>G103+J103</f>
        <v>538.284</v>
      </c>
      <c r="G103" s="21">
        <f>124.7+40.199</f>
        <v>164.899</v>
      </c>
      <c r="H103" s="21"/>
      <c r="I103" s="21"/>
      <c r="J103" s="21">
        <f>264.9+108.485</f>
        <v>373.385</v>
      </c>
      <c r="K103" s="38"/>
      <c r="L103" s="38"/>
      <c r="M103" s="21">
        <f>C103+F103</f>
        <v>538.284</v>
      </c>
    </row>
    <row r="104" spans="1:13" ht="28.5" customHeight="1">
      <c r="A104" s="51"/>
      <c r="B104" s="73" t="s">
        <v>8</v>
      </c>
      <c r="C104" s="38">
        <f>C101+C102</f>
        <v>183.873</v>
      </c>
      <c r="D104" s="26"/>
      <c r="E104" s="26"/>
      <c r="F104" s="38">
        <f>F101+F102+F103</f>
        <v>538.284</v>
      </c>
      <c r="G104" s="38">
        <f>G101+G102+G103</f>
        <v>164.899</v>
      </c>
      <c r="H104" s="38"/>
      <c r="I104" s="38"/>
      <c r="J104" s="38">
        <f>J101+J102+J103</f>
        <v>373.385</v>
      </c>
      <c r="K104" s="26"/>
      <c r="L104" s="26"/>
      <c r="M104" s="38">
        <f>C104+F104</f>
        <v>722.1569999999999</v>
      </c>
    </row>
    <row r="105" spans="1:13" ht="42.75" customHeight="1">
      <c r="A105" s="51">
        <v>210000</v>
      </c>
      <c r="B105" s="88" t="s">
        <v>176</v>
      </c>
      <c r="C105" s="38"/>
      <c r="D105" s="26"/>
      <c r="E105" s="26"/>
      <c r="F105" s="38"/>
      <c r="G105" s="38"/>
      <c r="H105" s="38"/>
      <c r="I105" s="38"/>
      <c r="J105" s="38"/>
      <c r="K105" s="26"/>
      <c r="L105" s="26"/>
      <c r="M105" s="38"/>
    </row>
    <row r="106" spans="1:13" ht="36.75" customHeight="1">
      <c r="A106" s="89" t="s">
        <v>177</v>
      </c>
      <c r="B106" s="90" t="s">
        <v>178</v>
      </c>
      <c r="C106" s="21">
        <f>4.122+51+1.415+30.827-4.971</f>
        <v>82.393</v>
      </c>
      <c r="D106" s="26"/>
      <c r="E106" s="26"/>
      <c r="F106" s="38"/>
      <c r="G106" s="38"/>
      <c r="H106" s="38"/>
      <c r="I106" s="38"/>
      <c r="J106" s="38"/>
      <c r="K106" s="26"/>
      <c r="L106" s="26"/>
      <c r="M106" s="21">
        <f>C106+F106</f>
        <v>82.393</v>
      </c>
    </row>
    <row r="107" spans="1:13" ht="20.25" customHeight="1">
      <c r="A107" s="76"/>
      <c r="B107" s="74" t="s">
        <v>8</v>
      </c>
      <c r="C107" s="38">
        <f>C106</f>
        <v>82.393</v>
      </c>
      <c r="D107" s="26"/>
      <c r="E107" s="26"/>
      <c r="F107" s="38"/>
      <c r="G107" s="38"/>
      <c r="H107" s="38"/>
      <c r="I107" s="38"/>
      <c r="J107" s="38"/>
      <c r="K107" s="26"/>
      <c r="L107" s="26"/>
      <c r="M107" s="38">
        <f>C107+F107</f>
        <v>82.393</v>
      </c>
    </row>
    <row r="108" spans="1:13" ht="10.5" customHeight="1">
      <c r="A108" s="76"/>
      <c r="B108" s="74"/>
      <c r="C108" s="38"/>
      <c r="D108" s="26"/>
      <c r="E108" s="26"/>
      <c r="F108" s="26"/>
      <c r="G108" s="26"/>
      <c r="H108" s="26"/>
      <c r="I108" s="26"/>
      <c r="J108" s="26"/>
      <c r="K108" s="26"/>
      <c r="L108" s="21"/>
      <c r="M108" s="38"/>
    </row>
    <row r="109" spans="1:13" ht="20.25" customHeight="1">
      <c r="A109" s="51">
        <v>250000</v>
      </c>
      <c r="B109" s="74" t="s">
        <v>146</v>
      </c>
      <c r="C109" s="38"/>
      <c r="D109" s="26"/>
      <c r="E109" s="26"/>
      <c r="F109" s="26"/>
      <c r="G109" s="26"/>
      <c r="H109" s="26"/>
      <c r="I109" s="26"/>
      <c r="J109" s="26"/>
      <c r="K109" s="26"/>
      <c r="L109" s="21"/>
      <c r="M109" s="38"/>
    </row>
    <row r="110" spans="1:13" ht="19.5" customHeight="1">
      <c r="A110" s="78">
        <v>250102</v>
      </c>
      <c r="B110" s="49" t="s">
        <v>165</v>
      </c>
      <c r="C110" s="21">
        <f>10-1.415</f>
        <v>8.585</v>
      </c>
      <c r="D110" s="26"/>
      <c r="E110" s="26"/>
      <c r="F110" s="26"/>
      <c r="G110" s="26"/>
      <c r="H110" s="26"/>
      <c r="I110" s="26"/>
      <c r="J110" s="26"/>
      <c r="K110" s="26"/>
      <c r="L110" s="26"/>
      <c r="M110" s="21">
        <f>C110+F110</f>
        <v>8.585</v>
      </c>
    </row>
    <row r="111" spans="1:13" ht="47.25" customHeight="1">
      <c r="A111" s="75">
        <v>250311</v>
      </c>
      <c r="B111" s="64" t="s">
        <v>143</v>
      </c>
      <c r="C111" s="21">
        <f>10771.941-71.943</f>
        <v>10699.998000000001</v>
      </c>
      <c r="D111" s="21"/>
      <c r="E111" s="21"/>
      <c r="F111" s="26"/>
      <c r="G111" s="26"/>
      <c r="H111" s="26"/>
      <c r="I111" s="26"/>
      <c r="J111" s="26"/>
      <c r="K111" s="26"/>
      <c r="L111" s="21"/>
      <c r="M111" s="21">
        <f aca="true" t="shared" si="6" ref="M111:M121">C111+F111</f>
        <v>10699.998000000001</v>
      </c>
    </row>
    <row r="112" spans="1:13" ht="32.25" customHeight="1">
      <c r="A112" s="48" t="s">
        <v>95</v>
      </c>
      <c r="B112" s="79" t="s">
        <v>144</v>
      </c>
      <c r="C112" s="21">
        <v>311.5</v>
      </c>
      <c r="D112" s="21"/>
      <c r="E112" s="21"/>
      <c r="F112" s="26"/>
      <c r="G112" s="26"/>
      <c r="H112" s="26"/>
      <c r="I112" s="26"/>
      <c r="J112" s="26"/>
      <c r="K112" s="26"/>
      <c r="L112" s="21"/>
      <c r="M112" s="21">
        <f t="shared" si="6"/>
        <v>311.5</v>
      </c>
    </row>
    <row r="113" spans="1:13" ht="64.5" customHeight="1" hidden="1">
      <c r="A113" s="48"/>
      <c r="B113" s="79"/>
      <c r="C113" s="21"/>
      <c r="D113" s="21"/>
      <c r="E113" s="21"/>
      <c r="F113" s="26"/>
      <c r="G113" s="26"/>
      <c r="H113" s="26"/>
      <c r="I113" s="26"/>
      <c r="J113" s="26"/>
      <c r="K113" s="26"/>
      <c r="L113" s="21"/>
      <c r="M113" s="21">
        <f t="shared" si="6"/>
        <v>0</v>
      </c>
    </row>
    <row r="114" spans="1:13" ht="64.5" customHeight="1">
      <c r="A114" s="48" t="s">
        <v>179</v>
      </c>
      <c r="B114" s="91" t="s">
        <v>180</v>
      </c>
      <c r="C114" s="21">
        <v>9</v>
      </c>
      <c r="D114" s="21"/>
      <c r="E114" s="21"/>
      <c r="F114" s="26"/>
      <c r="G114" s="26"/>
      <c r="H114" s="26"/>
      <c r="I114" s="26"/>
      <c r="J114" s="26"/>
      <c r="K114" s="26"/>
      <c r="L114" s="21"/>
      <c r="M114" s="21">
        <f t="shared" si="6"/>
        <v>9</v>
      </c>
    </row>
    <row r="115" spans="1:13" ht="52.5" customHeight="1">
      <c r="A115" s="48" t="s">
        <v>149</v>
      </c>
      <c r="B115" s="79" t="s">
        <v>150</v>
      </c>
      <c r="C115" s="21"/>
      <c r="D115" s="21"/>
      <c r="E115" s="21"/>
      <c r="F115" s="21">
        <f aca="true" t="shared" si="7" ref="F115:F122">G115+J115</f>
        <v>1163.6999999999998</v>
      </c>
      <c r="G115" s="69">
        <f>272.5+98.4</f>
        <v>370.9</v>
      </c>
      <c r="H115" s="17"/>
      <c r="I115" s="17"/>
      <c r="J115" s="69">
        <f>579.1+213.7</f>
        <v>792.8</v>
      </c>
      <c r="K115" s="81"/>
      <c r="L115" s="69"/>
      <c r="M115" s="21">
        <f t="shared" si="6"/>
        <v>1163.6999999999998</v>
      </c>
    </row>
    <row r="116" spans="1:13" ht="22.5" customHeight="1">
      <c r="A116" s="48" t="s">
        <v>153</v>
      </c>
      <c r="B116" s="79" t="s">
        <v>154</v>
      </c>
      <c r="C116" s="21">
        <f>100+4.971</f>
        <v>104.971</v>
      </c>
      <c r="D116" s="21"/>
      <c r="E116" s="21"/>
      <c r="F116" s="24">
        <f t="shared" si="7"/>
        <v>48.18355</v>
      </c>
      <c r="G116" s="80">
        <v>6.23748</v>
      </c>
      <c r="H116" s="8"/>
      <c r="I116" s="8"/>
      <c r="J116" s="80">
        <v>41.94607</v>
      </c>
      <c r="K116" s="81"/>
      <c r="L116" s="69"/>
      <c r="M116" s="24">
        <f t="shared" si="6"/>
        <v>153.15455</v>
      </c>
    </row>
    <row r="117" spans="1:13" ht="51" customHeight="1">
      <c r="A117" s="48" t="s">
        <v>193</v>
      </c>
      <c r="B117" s="79" t="s">
        <v>194</v>
      </c>
      <c r="C117" s="21">
        <v>33.5</v>
      </c>
      <c r="D117" s="21"/>
      <c r="E117" s="21"/>
      <c r="F117" s="24"/>
      <c r="G117" s="80"/>
      <c r="H117" s="8"/>
      <c r="I117" s="8"/>
      <c r="J117" s="80"/>
      <c r="K117" s="81"/>
      <c r="L117" s="69"/>
      <c r="M117" s="21">
        <f t="shared" si="6"/>
        <v>33.5</v>
      </c>
    </row>
    <row r="118" spans="1:13" ht="24.75" customHeight="1">
      <c r="A118" s="65" t="s">
        <v>20</v>
      </c>
      <c r="B118" s="66" t="s">
        <v>126</v>
      </c>
      <c r="C118" s="21">
        <f>162+7.104+20</f>
        <v>189.104</v>
      </c>
      <c r="D118" s="21"/>
      <c r="E118" s="21"/>
      <c r="F118" s="21"/>
      <c r="G118" s="21"/>
      <c r="H118" s="21"/>
      <c r="I118" s="21"/>
      <c r="J118" s="26"/>
      <c r="K118" s="26"/>
      <c r="L118" s="26"/>
      <c r="M118" s="21">
        <f t="shared" si="6"/>
        <v>189.104</v>
      </c>
    </row>
    <row r="119" spans="1:13" ht="19.5" customHeight="1">
      <c r="A119" s="48"/>
      <c r="B119" s="82" t="s">
        <v>2</v>
      </c>
      <c r="C119" s="77">
        <f>C110+C111+C112+C118+C115+C116+C117+C114</f>
        <v>11356.658</v>
      </c>
      <c r="D119" s="77">
        <f>D110+D111+D112+D118+D115</f>
        <v>0</v>
      </c>
      <c r="E119" s="77">
        <f>E110+E111+E112+E118+E115</f>
        <v>0</v>
      </c>
      <c r="F119" s="77">
        <f t="shared" si="7"/>
        <v>1211.88355</v>
      </c>
      <c r="G119" s="77">
        <f aca="true" t="shared" si="8" ref="G119:L119">G110+G111+G112+G118+G115+G116</f>
        <v>377.13748</v>
      </c>
      <c r="H119" s="77">
        <f t="shared" si="8"/>
        <v>0</v>
      </c>
      <c r="I119" s="77">
        <f t="shared" si="8"/>
        <v>0</v>
      </c>
      <c r="J119" s="77">
        <f t="shared" si="8"/>
        <v>834.7460699999999</v>
      </c>
      <c r="K119" s="77">
        <f t="shared" si="8"/>
        <v>0</v>
      </c>
      <c r="L119" s="77">
        <f t="shared" si="8"/>
        <v>0</v>
      </c>
      <c r="M119" s="38">
        <f>C119+F119</f>
        <v>12568.54155</v>
      </c>
    </row>
    <row r="120" spans="1:13" ht="61.5" customHeight="1" hidden="1">
      <c r="A120" s="32"/>
      <c r="B120" s="33"/>
      <c r="C120" s="27"/>
      <c r="D120" s="27"/>
      <c r="E120" s="27"/>
      <c r="F120" s="27">
        <f t="shared" si="7"/>
        <v>0</v>
      </c>
      <c r="G120" s="27"/>
      <c r="H120" s="27"/>
      <c r="I120" s="27"/>
      <c r="J120" s="27"/>
      <c r="K120" s="27"/>
      <c r="L120" s="27"/>
      <c r="M120" s="27">
        <f t="shared" si="6"/>
        <v>0</v>
      </c>
    </row>
    <row r="121" spans="1:14" ht="17.25">
      <c r="A121" s="22"/>
      <c r="B121" s="40" t="s">
        <v>108</v>
      </c>
      <c r="C121" s="72">
        <f>C16+C29+C33+C78+C86+C91+C99+C119+C104+C107</f>
        <v>153053.30161000002</v>
      </c>
      <c r="D121" s="38">
        <f>D16+D29+D33+D78+D86+D91+D99+D119+D104</f>
        <v>43092.58199999999</v>
      </c>
      <c r="E121" s="38">
        <f>E16+E29+E33+E78+E86+E91+E99+E119+E104</f>
        <v>6614.014</v>
      </c>
      <c r="F121" s="72">
        <f>G121+J121</f>
        <v>2726.25655</v>
      </c>
      <c r="G121" s="72">
        <f aca="true" t="shared" si="9" ref="G121:L121">G16+G29+G33+G78+G86+G91+G99+G119+G104</f>
        <v>1185.0364799999998</v>
      </c>
      <c r="H121" s="38">
        <f t="shared" si="9"/>
        <v>163.9</v>
      </c>
      <c r="I121" s="38">
        <f t="shared" si="9"/>
        <v>0</v>
      </c>
      <c r="J121" s="72">
        <f t="shared" si="9"/>
        <v>1541.22007</v>
      </c>
      <c r="K121" s="38">
        <f t="shared" si="9"/>
        <v>333.08900000000006</v>
      </c>
      <c r="L121" s="38">
        <f t="shared" si="9"/>
        <v>273.368</v>
      </c>
      <c r="M121" s="72">
        <f t="shared" si="6"/>
        <v>155779.55816000002</v>
      </c>
      <c r="N121" s="19"/>
    </row>
    <row r="122" spans="1:14" ht="30.75">
      <c r="A122" s="22"/>
      <c r="B122" s="10" t="s">
        <v>96</v>
      </c>
      <c r="C122" s="21">
        <v>62812.1</v>
      </c>
      <c r="D122" s="24"/>
      <c r="E122" s="24"/>
      <c r="F122" s="24">
        <f t="shared" si="7"/>
        <v>1750.16755</v>
      </c>
      <c r="G122" s="24">
        <v>542.03648</v>
      </c>
      <c r="H122" s="21">
        <f>H35+H36+H37+H38+H40+H42+H43+H44+H45+H46+H48+H49+H50+H51+H52+H53+H54+H55+H56+H57+H58+H59+H60+H71+H101+H102+H115+H27</f>
        <v>0</v>
      </c>
      <c r="I122" s="21">
        <f>I35+I36+I37+I38+I40+I42+I43+I44+I45+I46+I48+I49+I50+I51+I52+I53+I54+I55+I56+I57+I58+I59+I60+I71+I101+I102+I115+I27</f>
        <v>0</v>
      </c>
      <c r="J122" s="24">
        <v>1208.13107</v>
      </c>
      <c r="K122" s="21"/>
      <c r="L122" s="21"/>
      <c r="M122" s="24">
        <f>C122+F122</f>
        <v>64562.26755</v>
      </c>
      <c r="N122" s="19"/>
    </row>
    <row r="123" spans="1:14" ht="15">
      <c r="A123" s="22"/>
      <c r="B123" s="10"/>
      <c r="C123" s="21"/>
      <c r="D123" s="24"/>
      <c r="E123" s="24"/>
      <c r="F123" s="21"/>
      <c r="G123" s="21"/>
      <c r="H123" s="21"/>
      <c r="I123" s="21"/>
      <c r="J123" s="21"/>
      <c r="K123" s="21"/>
      <c r="L123" s="21"/>
      <c r="M123" s="21"/>
      <c r="N123" s="19"/>
    </row>
    <row r="124" spans="1:13" ht="21.75" customHeight="1">
      <c r="A124" s="7"/>
      <c r="B124" s="105" t="s">
        <v>159</v>
      </c>
      <c r="C124" s="105"/>
      <c r="D124" s="8"/>
      <c r="F124" s="26"/>
      <c r="G124" s="23" t="s">
        <v>160</v>
      </c>
      <c r="H124" s="26"/>
      <c r="I124" s="15"/>
      <c r="J124" s="12"/>
      <c r="K124" s="12"/>
      <c r="L124" s="15" t="s">
        <v>91</v>
      </c>
      <c r="M124" s="12"/>
    </row>
    <row r="125" spans="1:13" ht="12.75" customHeight="1">
      <c r="A125" s="7"/>
      <c r="B125" s="9"/>
      <c r="C125" s="17"/>
      <c r="D125" s="17"/>
      <c r="E125" s="17"/>
      <c r="F125" s="12"/>
      <c r="G125" s="12"/>
      <c r="H125" s="12"/>
      <c r="I125" s="12"/>
      <c r="J125" s="12"/>
      <c r="K125" s="12"/>
      <c r="L125" s="12"/>
      <c r="M125" s="12"/>
    </row>
    <row r="126" spans="1:5" ht="15" hidden="1">
      <c r="A126" s="7"/>
      <c r="B126" s="10"/>
      <c r="C126" s="19"/>
      <c r="D126" s="19"/>
      <c r="E126" s="19"/>
    </row>
    <row r="127" spans="1:13" ht="15" hidden="1">
      <c r="A127" s="7"/>
      <c r="B127" s="13"/>
      <c r="C127" s="18"/>
      <c r="D127" s="18"/>
      <c r="E127" s="18"/>
      <c r="F127" s="14">
        <f>SUM(G127,J127)</f>
        <v>2</v>
      </c>
      <c r="G127" s="14">
        <f>SUM(G15)</f>
        <v>2</v>
      </c>
      <c r="H127" s="14">
        <f>SUM(H15)</f>
        <v>0</v>
      </c>
      <c r="I127" s="14">
        <f>SUM(I15)</f>
        <v>0</v>
      </c>
      <c r="J127" s="14">
        <f>SUM(J15)</f>
        <v>0</v>
      </c>
      <c r="K127" s="14"/>
      <c r="L127" s="14"/>
      <c r="M127" s="14" t="e">
        <f>SUM(#REF!,F127)</f>
        <v>#REF!</v>
      </c>
    </row>
    <row r="128" spans="1:13" ht="15" hidden="1">
      <c r="A128" s="7"/>
      <c r="B128" s="13"/>
      <c r="C128" s="18"/>
      <c r="D128" s="18"/>
      <c r="E128" s="18"/>
      <c r="F128" s="14" t="e">
        <f aca="true" t="shared" si="10" ref="F128:F147">SUM(G128,J128)</f>
        <v>#REF!</v>
      </c>
      <c r="G128" s="14" t="e">
        <f>SUM(#REF!)</f>
        <v>#REF!</v>
      </c>
      <c r="H128" s="14" t="e">
        <f>SUM(#REF!)</f>
        <v>#REF!</v>
      </c>
      <c r="I128" s="14" t="e">
        <f>SUM(#REF!)</f>
        <v>#REF!</v>
      </c>
      <c r="J128" s="14" t="e">
        <f>SUM(#REF!)</f>
        <v>#REF!</v>
      </c>
      <c r="K128" s="14"/>
      <c r="L128" s="14"/>
      <c r="M128" s="14" t="e">
        <f>SUM(#REF!,F128)</f>
        <v>#REF!</v>
      </c>
    </row>
    <row r="129" spans="1:13" ht="15" hidden="1">
      <c r="A129" s="7"/>
      <c r="B129" s="13"/>
      <c r="C129" s="18"/>
      <c r="D129" s="18"/>
      <c r="E129" s="18"/>
      <c r="F129" s="14" t="e">
        <f t="shared" si="10"/>
        <v>#REF!</v>
      </c>
      <c r="G129" s="14" t="e">
        <f>SUM(#REF!,#REF!,#REF!,#REF!,#REF!)</f>
        <v>#REF!</v>
      </c>
      <c r="H129" s="14" t="e">
        <f>SUM(#REF!,#REF!,#REF!,#REF!,#REF!)</f>
        <v>#REF!</v>
      </c>
      <c r="I129" s="14" t="e">
        <f>SUM(#REF!,#REF!,#REF!,#REF!,#REF!)</f>
        <v>#REF!</v>
      </c>
      <c r="J129" s="14" t="e">
        <f>SUM(#REF!,#REF!,#REF!,#REF!,#REF!)</f>
        <v>#REF!</v>
      </c>
      <c r="K129" s="14"/>
      <c r="L129" s="14"/>
      <c r="M129" s="14" t="e">
        <f>SUM(#REF!,F129)</f>
        <v>#REF!</v>
      </c>
    </row>
    <row r="130" spans="1:13" ht="15" hidden="1">
      <c r="A130" s="7"/>
      <c r="B130" s="13"/>
      <c r="C130" s="18"/>
      <c r="D130" s="18"/>
      <c r="E130" s="18"/>
      <c r="F130" s="14" t="e">
        <f t="shared" si="10"/>
        <v>#REF!</v>
      </c>
      <c r="G130" s="14" t="e">
        <f>SUM(#REF!)</f>
        <v>#REF!</v>
      </c>
      <c r="H130" s="14" t="e">
        <f>SUM(#REF!)</f>
        <v>#REF!</v>
      </c>
      <c r="I130" s="14" t="e">
        <f>SUM(#REF!)</f>
        <v>#REF!</v>
      </c>
      <c r="J130" s="14" t="e">
        <f>SUM(#REF!)</f>
        <v>#REF!</v>
      </c>
      <c r="K130" s="14"/>
      <c r="L130" s="14"/>
      <c r="M130" s="14" t="e">
        <f>SUM(#REF!,F130)</f>
        <v>#REF!</v>
      </c>
    </row>
    <row r="131" spans="1:13" ht="15" hidden="1">
      <c r="A131" s="7"/>
      <c r="B131" s="13"/>
      <c r="C131" s="18"/>
      <c r="D131" s="18"/>
      <c r="E131" s="18"/>
      <c r="F131" s="14" t="e">
        <f t="shared" si="10"/>
        <v>#REF!</v>
      </c>
      <c r="G131" s="14" t="e">
        <f>SUM(#REF!,#REF!)</f>
        <v>#REF!</v>
      </c>
      <c r="H131" s="14" t="e">
        <f>SUM(#REF!,#REF!)</f>
        <v>#REF!</v>
      </c>
      <c r="I131" s="14" t="e">
        <f>SUM(#REF!,#REF!)</f>
        <v>#REF!</v>
      </c>
      <c r="J131" s="14" t="e">
        <f>SUM(#REF!,#REF!)</f>
        <v>#REF!</v>
      </c>
      <c r="K131" s="14"/>
      <c r="L131" s="14"/>
      <c r="M131" s="14" t="e">
        <f>SUM(#REF!,F131)</f>
        <v>#REF!</v>
      </c>
    </row>
    <row r="132" spans="1:13" ht="12.75" customHeight="1" hidden="1">
      <c r="A132" s="7"/>
      <c r="B132" s="13"/>
      <c r="C132" s="18"/>
      <c r="D132" s="18"/>
      <c r="E132" s="18"/>
      <c r="F132" s="14" t="e">
        <f>SUM(#REF!)</f>
        <v>#REF!</v>
      </c>
      <c r="G132" s="14" t="e">
        <f>SUM(#REF!)</f>
        <v>#REF!</v>
      </c>
      <c r="H132" s="14" t="e">
        <f>SUM(#REF!)</f>
        <v>#REF!</v>
      </c>
      <c r="I132" s="14" t="e">
        <f>SUM(#REF!)</f>
        <v>#REF!</v>
      </c>
      <c r="J132" s="14" t="e">
        <f>SUM(#REF!)</f>
        <v>#REF!</v>
      </c>
      <c r="K132" s="14"/>
      <c r="L132" s="14"/>
      <c r="M132" s="14" t="e">
        <f>SUM(#REF!,F132)</f>
        <v>#REF!</v>
      </c>
    </row>
    <row r="133" spans="1:13" ht="15" hidden="1">
      <c r="A133" s="7"/>
      <c r="B133" s="13"/>
      <c r="C133" s="18"/>
      <c r="D133" s="18"/>
      <c r="E133" s="18"/>
      <c r="F133" s="14" t="e">
        <f t="shared" si="10"/>
        <v>#REF!</v>
      </c>
      <c r="G133" s="14" t="e">
        <f>SUM(#REF!,#REF!)</f>
        <v>#REF!</v>
      </c>
      <c r="H133" s="14" t="e">
        <f>SUM(#REF!,#REF!)</f>
        <v>#REF!</v>
      </c>
      <c r="I133" s="14" t="e">
        <f>SUM(#REF!,#REF!)</f>
        <v>#REF!</v>
      </c>
      <c r="J133" s="14" t="e">
        <f>SUM(#REF!,#REF!)</f>
        <v>#REF!</v>
      </c>
      <c r="K133" s="14"/>
      <c r="L133" s="14"/>
      <c r="M133" s="14" t="e">
        <f>SUM(#REF!,F133)</f>
        <v>#REF!</v>
      </c>
    </row>
    <row r="134" spans="1:13" ht="15" hidden="1">
      <c r="A134" s="7"/>
      <c r="B134" s="13"/>
      <c r="C134" s="18"/>
      <c r="D134" s="18"/>
      <c r="E134" s="18"/>
      <c r="F134" s="14" t="e">
        <f t="shared" si="10"/>
        <v>#REF!</v>
      </c>
      <c r="G134" s="14" t="e">
        <f>SUM(#REF!,#REF!)</f>
        <v>#REF!</v>
      </c>
      <c r="H134" s="14" t="e">
        <f>SUM(#REF!,#REF!)</f>
        <v>#REF!</v>
      </c>
      <c r="I134" s="14" t="e">
        <f>SUM(#REF!,#REF!)</f>
        <v>#REF!</v>
      </c>
      <c r="J134" s="14" t="e">
        <f>SUM(#REF!,#REF!)</f>
        <v>#REF!</v>
      </c>
      <c r="K134" s="14"/>
      <c r="L134" s="14"/>
      <c r="M134" s="14" t="e">
        <f>SUM(#REF!,F134)</f>
        <v>#REF!</v>
      </c>
    </row>
    <row r="135" spans="1:13" ht="15" hidden="1">
      <c r="A135" s="7"/>
      <c r="B135" s="13"/>
      <c r="C135" s="18"/>
      <c r="D135" s="18"/>
      <c r="E135" s="18"/>
      <c r="F135" s="14" t="e">
        <f t="shared" si="10"/>
        <v>#REF!</v>
      </c>
      <c r="G135" s="14" t="e">
        <f>SUM(#REF!)</f>
        <v>#REF!</v>
      </c>
      <c r="H135" s="14" t="e">
        <f>SUM(#REF!)</f>
        <v>#REF!</v>
      </c>
      <c r="I135" s="14" t="e">
        <f>SUM(#REF!)</f>
        <v>#REF!</v>
      </c>
      <c r="J135" s="14" t="e">
        <f>SUM(#REF!)</f>
        <v>#REF!</v>
      </c>
      <c r="K135" s="14"/>
      <c r="L135" s="14"/>
      <c r="M135" s="14" t="e">
        <f>SUM(#REF!,F135)</f>
        <v>#REF!</v>
      </c>
    </row>
    <row r="136" spans="1:13" ht="15" hidden="1">
      <c r="A136" s="7"/>
      <c r="B136" s="13"/>
      <c r="C136" s="18"/>
      <c r="D136" s="18"/>
      <c r="E136" s="18"/>
      <c r="F136" s="14" t="e">
        <f t="shared" si="10"/>
        <v>#REF!</v>
      </c>
      <c r="G136" s="14" t="e">
        <f>SUM(#REF!,#REF!,#REF!,#REF!,#REF!,#REF!,#REF!,#REF!,#REF!,#REF!,#REF!)</f>
        <v>#REF!</v>
      </c>
      <c r="H136" s="14" t="e">
        <f>SUM(#REF!,#REF!,#REF!,#REF!,#REF!,#REF!,#REF!,#REF!,#REF!,#REF!,#REF!)</f>
        <v>#REF!</v>
      </c>
      <c r="I136" s="14" t="e">
        <f>SUM(#REF!,#REF!,#REF!,#REF!,#REF!,#REF!,#REF!,#REF!,#REF!,#REF!,#REF!)</f>
        <v>#REF!</v>
      </c>
      <c r="J136" s="14" t="e">
        <f>SUM(#REF!,#REF!,#REF!,#REF!,#REF!,#REF!,#REF!,#REF!,#REF!,#REF!,#REF!)</f>
        <v>#REF!</v>
      </c>
      <c r="K136" s="14"/>
      <c r="L136" s="14"/>
      <c r="M136" s="14" t="e">
        <f>SUM(#REF!,F136)</f>
        <v>#REF!</v>
      </c>
    </row>
    <row r="137" spans="1:13" ht="15" hidden="1">
      <c r="A137" s="7"/>
      <c r="B137" s="13"/>
      <c r="C137" s="18"/>
      <c r="D137" s="18"/>
      <c r="E137" s="18"/>
      <c r="F137" s="14" t="e">
        <f t="shared" si="10"/>
        <v>#REF!</v>
      </c>
      <c r="G137" s="14" t="e">
        <f>SUM(#REF!)</f>
        <v>#REF!</v>
      </c>
      <c r="H137" s="14" t="e">
        <f>SUM(#REF!)</f>
        <v>#REF!</v>
      </c>
      <c r="I137" s="14" t="e">
        <f>SUM(#REF!)</f>
        <v>#REF!</v>
      </c>
      <c r="J137" s="14" t="e">
        <f>SUM(#REF!)</f>
        <v>#REF!</v>
      </c>
      <c r="K137" s="14"/>
      <c r="L137" s="14"/>
      <c r="M137" s="14" t="e">
        <f>SUM(#REF!,F137)</f>
        <v>#REF!</v>
      </c>
    </row>
    <row r="138" spans="1:13" ht="15" hidden="1">
      <c r="A138" s="7"/>
      <c r="B138" s="13"/>
      <c r="C138" s="18"/>
      <c r="D138" s="18"/>
      <c r="E138" s="18"/>
      <c r="F138" s="14" t="e">
        <f t="shared" si="10"/>
        <v>#REF!</v>
      </c>
      <c r="G138" s="14" t="e">
        <f>SUM(#REF!,#REF!,#REF!,#REF!,#REF!,#REF!)</f>
        <v>#REF!</v>
      </c>
      <c r="H138" s="14" t="e">
        <f>SUM(#REF!,#REF!,#REF!,#REF!,#REF!,#REF!)</f>
        <v>#REF!</v>
      </c>
      <c r="I138" s="14" t="e">
        <f>SUM(#REF!,#REF!,#REF!,#REF!,#REF!,#REF!)</f>
        <v>#REF!</v>
      </c>
      <c r="J138" s="14" t="e">
        <f>SUM(#REF!,#REF!,#REF!,#REF!,#REF!,#REF!)</f>
        <v>#REF!</v>
      </c>
      <c r="K138" s="14"/>
      <c r="L138" s="14"/>
      <c r="M138" s="14" t="e">
        <f>SUM(#REF!,F138)</f>
        <v>#REF!</v>
      </c>
    </row>
    <row r="139" spans="1:13" ht="15" hidden="1">
      <c r="A139" s="7"/>
      <c r="B139" s="13"/>
      <c r="C139" s="18"/>
      <c r="D139" s="18"/>
      <c r="E139" s="18"/>
      <c r="F139" s="14" t="e">
        <f t="shared" si="10"/>
        <v>#REF!</v>
      </c>
      <c r="G139" s="14" t="e">
        <f>SUM(#REF!,#REF!)</f>
        <v>#REF!</v>
      </c>
      <c r="H139" s="14" t="e">
        <f>SUM(#REF!,#REF!)</f>
        <v>#REF!</v>
      </c>
      <c r="I139" s="14" t="e">
        <f>SUM(#REF!,#REF!)</f>
        <v>#REF!</v>
      </c>
      <c r="J139" s="14" t="e">
        <f>SUM(#REF!,#REF!)</f>
        <v>#REF!</v>
      </c>
      <c r="K139" s="14"/>
      <c r="L139" s="14"/>
      <c r="M139" s="14" t="e">
        <f>SUM(#REF!,F139)</f>
        <v>#REF!</v>
      </c>
    </row>
    <row r="140" spans="1:13" ht="15" hidden="1">
      <c r="A140" s="7"/>
      <c r="B140" s="13"/>
      <c r="C140" s="18"/>
      <c r="D140" s="18"/>
      <c r="E140" s="18"/>
      <c r="F140" s="14" t="e">
        <f t="shared" si="10"/>
        <v>#REF!</v>
      </c>
      <c r="G140" s="14" t="e">
        <f>SUM(#REF!)</f>
        <v>#REF!</v>
      </c>
      <c r="H140" s="14" t="e">
        <f>SUM(#REF!)</f>
        <v>#REF!</v>
      </c>
      <c r="I140" s="14" t="e">
        <f>SUM(#REF!)</f>
        <v>#REF!</v>
      </c>
      <c r="J140" s="14" t="e">
        <f>SUM(#REF!)</f>
        <v>#REF!</v>
      </c>
      <c r="K140" s="14"/>
      <c r="L140" s="14"/>
      <c r="M140" s="14" t="e">
        <f>SUM(#REF!,F140)</f>
        <v>#REF!</v>
      </c>
    </row>
    <row r="141" spans="1:13" ht="15" hidden="1">
      <c r="A141" s="6"/>
      <c r="B141" s="13"/>
      <c r="C141" s="18"/>
      <c r="D141" s="18"/>
      <c r="E141" s="18"/>
      <c r="F141" s="14" t="e">
        <f t="shared" si="10"/>
        <v>#REF!</v>
      </c>
      <c r="G141" s="14" t="e">
        <f>SUM(#REF!,#REF!,#REF!,#REF!,#REF!)</f>
        <v>#REF!</v>
      </c>
      <c r="H141" s="14" t="e">
        <f>SUM(#REF!,#REF!,#REF!,#REF!,#REF!)</f>
        <v>#REF!</v>
      </c>
      <c r="I141" s="14" t="e">
        <f>SUM(#REF!,#REF!,#REF!,#REF!,#REF!)</f>
        <v>#REF!</v>
      </c>
      <c r="J141" s="14" t="e">
        <f>SUM(#REF!,#REF!,#REF!,#REF!,#REF!)</f>
        <v>#REF!</v>
      </c>
      <c r="K141" s="14"/>
      <c r="L141" s="14"/>
      <c r="M141" s="14" t="e">
        <f>SUM(#REF!,F141)</f>
        <v>#REF!</v>
      </c>
    </row>
    <row r="142" spans="1:13" ht="15" hidden="1">
      <c r="A142" s="6"/>
      <c r="B142" s="13"/>
      <c r="C142" s="18"/>
      <c r="D142" s="18"/>
      <c r="E142" s="18"/>
      <c r="F142" s="14" t="e">
        <f>SUM(#REF!,#REF!,#REF!,#REF!,#REF!,#REF!)</f>
        <v>#REF!</v>
      </c>
      <c r="G142" s="14" t="e">
        <f>SUM(#REF!,#REF!,#REF!,#REF!,#REF!,#REF!)</f>
        <v>#REF!</v>
      </c>
      <c r="H142" s="14" t="e">
        <f>SUM(#REF!,#REF!,#REF!,#REF!,#REF!,#REF!)</f>
        <v>#REF!</v>
      </c>
      <c r="I142" s="14" t="e">
        <f>SUM(#REF!,#REF!,#REF!,#REF!,#REF!,#REF!)</f>
        <v>#REF!</v>
      </c>
      <c r="J142" s="14" t="e">
        <f>SUM(#REF!,#REF!,#REF!,#REF!,#REF!,#REF!)</f>
        <v>#REF!</v>
      </c>
      <c r="K142" s="14"/>
      <c r="L142" s="14"/>
      <c r="M142" s="14" t="e">
        <f>SUM(#REF!,F142)</f>
        <v>#REF!</v>
      </c>
    </row>
    <row r="143" spans="1:13" ht="20.25" customHeight="1" hidden="1">
      <c r="A143" s="6"/>
      <c r="B143" s="13"/>
      <c r="C143" s="18"/>
      <c r="D143" s="18"/>
      <c r="E143" s="18"/>
      <c r="F143" s="14" t="e">
        <f t="shared" si="10"/>
        <v>#REF!</v>
      </c>
      <c r="G143" s="14" t="e">
        <f>SUM(#REF!)</f>
        <v>#REF!</v>
      </c>
      <c r="H143" s="14" t="e">
        <f>SUM(#REF!)</f>
        <v>#REF!</v>
      </c>
      <c r="I143" s="14" t="e">
        <f>SUM(#REF!)</f>
        <v>#REF!</v>
      </c>
      <c r="J143" s="14" t="e">
        <f>SUM(#REF!)</f>
        <v>#REF!</v>
      </c>
      <c r="K143" s="14"/>
      <c r="L143" s="14"/>
      <c r="M143" s="14" t="e">
        <f>SUM(#REF!,F143)</f>
        <v>#REF!</v>
      </c>
    </row>
    <row r="144" spans="1:13" ht="21" customHeight="1" hidden="1">
      <c r="A144" s="6"/>
      <c r="B144" s="13"/>
      <c r="C144" s="18"/>
      <c r="D144" s="18"/>
      <c r="E144" s="18"/>
      <c r="F144" s="14" t="e">
        <f t="shared" si="10"/>
        <v>#REF!</v>
      </c>
      <c r="G144" s="14" t="e">
        <f>SUM(#REF!,#REF!)</f>
        <v>#REF!</v>
      </c>
      <c r="H144" s="14" t="e">
        <f>SUM(#REF!,#REF!)</f>
        <v>#REF!</v>
      </c>
      <c r="I144" s="14" t="e">
        <f>SUM(#REF!,#REF!)</f>
        <v>#REF!</v>
      </c>
      <c r="J144" s="14" t="e">
        <f>SUM(#REF!,#REF!)</f>
        <v>#REF!</v>
      </c>
      <c r="K144" s="14"/>
      <c r="L144" s="14"/>
      <c r="M144" s="14" t="e">
        <f>SUM(#REF!,F144)</f>
        <v>#REF!</v>
      </c>
    </row>
    <row r="145" spans="1:13" ht="24.75" customHeight="1" hidden="1">
      <c r="A145" s="6"/>
      <c r="B145" s="13"/>
      <c r="C145" s="18"/>
      <c r="D145" s="18"/>
      <c r="E145" s="18"/>
      <c r="F145" s="14" t="e">
        <f t="shared" si="10"/>
        <v>#REF!</v>
      </c>
      <c r="G145" s="14" t="e">
        <f>SUM(#REF!,#REF!)</f>
        <v>#REF!</v>
      </c>
      <c r="H145" s="14" t="e">
        <f>SUM(#REF!,#REF!)</f>
        <v>#REF!</v>
      </c>
      <c r="I145" s="14" t="e">
        <f>SUM(#REF!,#REF!)</f>
        <v>#REF!</v>
      </c>
      <c r="J145" s="14" t="e">
        <f>SUM(#REF!,#REF!)</f>
        <v>#REF!</v>
      </c>
      <c r="K145" s="14"/>
      <c r="L145" s="14"/>
      <c r="M145" s="14" t="e">
        <f>SUM(#REF!,F145)</f>
        <v>#REF!</v>
      </c>
    </row>
    <row r="146" spans="1:13" ht="24.75" customHeight="1" hidden="1">
      <c r="A146" s="6"/>
      <c r="B146" s="13"/>
      <c r="C146" s="18"/>
      <c r="D146" s="18"/>
      <c r="E146" s="18"/>
      <c r="F146" s="14">
        <f t="shared" si="10"/>
        <v>0</v>
      </c>
      <c r="G146" s="14"/>
      <c r="H146" s="14"/>
      <c r="I146" s="14"/>
      <c r="J146" s="14"/>
      <c r="K146" s="14"/>
      <c r="L146" s="14"/>
      <c r="M146" s="14" t="e">
        <f>SUM(#REF!,F146)</f>
        <v>#REF!</v>
      </c>
    </row>
    <row r="147" spans="1:13" ht="19.5" customHeight="1" hidden="1">
      <c r="A147" s="6"/>
      <c r="B147" s="13"/>
      <c r="C147" s="18"/>
      <c r="D147" s="18"/>
      <c r="E147" s="18"/>
      <c r="F147" s="14" t="e">
        <f t="shared" si="10"/>
        <v>#REF!</v>
      </c>
      <c r="G147" s="14" t="e">
        <f>SUM(G127:G145)</f>
        <v>#REF!</v>
      </c>
      <c r="H147" s="14" t="e">
        <f>SUM(H127:H145)</f>
        <v>#REF!</v>
      </c>
      <c r="I147" s="14" t="e">
        <f>SUM(I127:I145)</f>
        <v>#REF!</v>
      </c>
      <c r="J147" s="14" t="e">
        <f>SUM(J127:J145)</f>
        <v>#REF!</v>
      </c>
      <c r="K147" s="14"/>
      <c r="L147" s="14"/>
      <c r="M147" s="14" t="e">
        <f>SUM(#REF!,F147)</f>
        <v>#REF!</v>
      </c>
    </row>
    <row r="148" spans="1:5" ht="12.75">
      <c r="A148" s="6"/>
      <c r="B148" s="11"/>
      <c r="C148" s="19"/>
      <c r="D148" s="19"/>
      <c r="E148" s="19"/>
    </row>
    <row r="149" spans="1:13" ht="15">
      <c r="A149" s="6"/>
      <c r="B149" s="11"/>
      <c r="C149" s="19"/>
      <c r="D149" s="19"/>
      <c r="E149" s="19"/>
      <c r="F149" s="19"/>
      <c r="G149" s="19"/>
      <c r="H149" s="19"/>
      <c r="I149" s="19"/>
      <c r="J149" s="19"/>
      <c r="K149" s="19"/>
      <c r="L149" s="19"/>
      <c r="M149" s="72"/>
    </row>
    <row r="150" spans="1:5" ht="12.75">
      <c r="A150" s="6"/>
      <c r="B150" s="11"/>
      <c r="C150" s="19"/>
      <c r="D150" s="19"/>
      <c r="E150" s="19"/>
    </row>
    <row r="151" spans="1:5" ht="12.75">
      <c r="A151" s="6"/>
      <c r="B151" s="11"/>
      <c r="C151" s="19"/>
      <c r="D151" s="19"/>
      <c r="E151" s="19"/>
    </row>
    <row r="152" spans="1:5" ht="12.75">
      <c r="A152" s="6"/>
      <c r="B152" s="11"/>
      <c r="C152" s="19"/>
      <c r="D152" s="19"/>
      <c r="E152" s="19"/>
    </row>
    <row r="153" spans="1:5" ht="12.75">
      <c r="A153" s="6"/>
      <c r="B153" s="11"/>
      <c r="C153" s="19"/>
      <c r="D153" s="19"/>
      <c r="E153" s="19"/>
    </row>
    <row r="154" spans="1:5" ht="12.75">
      <c r="A154" s="6"/>
      <c r="B154" s="11"/>
      <c r="C154" s="19"/>
      <c r="D154" s="19"/>
      <c r="E154" s="19"/>
    </row>
    <row r="155" spans="1:5" ht="12.75">
      <c r="A155" s="6"/>
      <c r="B155" s="11"/>
      <c r="C155" s="19"/>
      <c r="D155" s="19"/>
      <c r="E155" s="19"/>
    </row>
    <row r="156" spans="1:5" ht="12.75">
      <c r="A156" s="6"/>
      <c r="B156" s="11"/>
      <c r="C156" s="19"/>
      <c r="D156" s="19"/>
      <c r="E156" s="19"/>
    </row>
    <row r="157" spans="1:5" ht="12.75">
      <c r="A157" s="6"/>
      <c r="B157" s="11"/>
      <c r="C157" s="19"/>
      <c r="D157" s="19"/>
      <c r="E157" s="19"/>
    </row>
    <row r="158" spans="1:5" ht="12.75">
      <c r="A158" s="6"/>
      <c r="B158" s="11"/>
      <c r="C158" s="19"/>
      <c r="D158" s="19"/>
      <c r="E158" s="19"/>
    </row>
    <row r="159" spans="1:5" ht="12.75">
      <c r="A159" s="6"/>
      <c r="B159" s="11"/>
      <c r="C159" s="19"/>
      <c r="D159" s="19"/>
      <c r="E159" s="19"/>
    </row>
    <row r="160" spans="1:5" ht="12.75">
      <c r="A160" s="6"/>
      <c r="B160" s="11"/>
      <c r="C160" s="19"/>
      <c r="D160" s="19"/>
      <c r="E160" s="19"/>
    </row>
    <row r="161" spans="1:5" ht="12.75">
      <c r="A161" s="6"/>
      <c r="B161" s="11"/>
      <c r="C161" s="19"/>
      <c r="D161" s="19"/>
      <c r="E161" s="19"/>
    </row>
    <row r="162" spans="1:5" ht="12.75">
      <c r="A162" s="6"/>
      <c r="B162" s="11"/>
      <c r="C162" s="19"/>
      <c r="D162" s="19"/>
      <c r="E162" s="19"/>
    </row>
    <row r="163" spans="1:5" ht="12.75">
      <c r="A163" s="6"/>
      <c r="B163" s="11"/>
      <c r="C163" s="19"/>
      <c r="D163" s="19"/>
      <c r="E163" s="19"/>
    </row>
    <row r="164" spans="1:5" ht="12.75">
      <c r="A164" s="6"/>
      <c r="B164" s="11"/>
      <c r="C164" s="19"/>
      <c r="D164" s="19"/>
      <c r="E164" s="19"/>
    </row>
    <row r="165" spans="1:5" ht="12.75">
      <c r="A165" s="6"/>
      <c r="B165" s="11"/>
      <c r="C165" s="19"/>
      <c r="D165" s="19"/>
      <c r="E165" s="19"/>
    </row>
    <row r="166" spans="1:5" ht="12.75">
      <c r="A166" s="6"/>
      <c r="B166" s="11"/>
      <c r="C166" s="19"/>
      <c r="D166" s="19"/>
      <c r="E166" s="19"/>
    </row>
    <row r="167" spans="1:5" ht="12.75">
      <c r="A167" s="6"/>
      <c r="B167" s="11"/>
      <c r="C167" s="19"/>
      <c r="D167" s="19"/>
      <c r="E167" s="19"/>
    </row>
    <row r="168" spans="1:5" ht="12.75">
      <c r="A168" s="6"/>
      <c r="B168" s="11"/>
      <c r="C168" s="19"/>
      <c r="D168" s="19"/>
      <c r="E168" s="19"/>
    </row>
    <row r="169" spans="1:5" ht="12.75">
      <c r="A169" s="6"/>
      <c r="B169" s="11"/>
      <c r="C169" s="19"/>
      <c r="D169" s="19"/>
      <c r="E169" s="19"/>
    </row>
    <row r="170" spans="1:5" ht="12.75">
      <c r="A170" s="6"/>
      <c r="B170" s="11"/>
      <c r="C170" s="19"/>
      <c r="D170" s="19"/>
      <c r="E170" s="19"/>
    </row>
    <row r="171" spans="1:5" ht="12.75">
      <c r="A171" s="6"/>
      <c r="B171" s="11"/>
      <c r="C171" s="19"/>
      <c r="D171" s="19"/>
      <c r="E171" s="19"/>
    </row>
    <row r="172" spans="1:5" ht="12.75">
      <c r="A172" s="6"/>
      <c r="B172" s="11"/>
      <c r="C172" s="19"/>
      <c r="D172" s="19"/>
      <c r="E172" s="19"/>
    </row>
    <row r="173" spans="1:5" ht="12.75">
      <c r="A173" s="6"/>
      <c r="B173" s="11"/>
      <c r="C173" s="19"/>
      <c r="D173" s="19"/>
      <c r="E173" s="19"/>
    </row>
    <row r="174" spans="1:5" ht="12.75">
      <c r="A174" s="6"/>
      <c r="B174" s="11"/>
      <c r="C174" s="19"/>
      <c r="D174" s="19"/>
      <c r="E174" s="19"/>
    </row>
    <row r="175" spans="1:5" ht="12.75">
      <c r="A175" s="6"/>
      <c r="B175" s="11"/>
      <c r="C175" s="19"/>
      <c r="D175" s="19"/>
      <c r="E175" s="19"/>
    </row>
    <row r="176" spans="1:5" ht="12.75">
      <c r="A176" s="6"/>
      <c r="B176" s="11"/>
      <c r="C176" s="19"/>
      <c r="D176" s="19"/>
      <c r="E176" s="19"/>
    </row>
    <row r="177" spans="1:5" ht="12.75">
      <c r="A177" s="6"/>
      <c r="B177" s="11"/>
      <c r="C177" s="19"/>
      <c r="D177" s="19"/>
      <c r="E177" s="19"/>
    </row>
    <row r="178" spans="1:5" ht="12.75">
      <c r="A178" s="6"/>
      <c r="B178" s="11"/>
      <c r="C178" s="19"/>
      <c r="D178" s="19"/>
      <c r="E178" s="19"/>
    </row>
    <row r="179" spans="1:5" ht="12.75">
      <c r="A179" s="6"/>
      <c r="B179" s="11"/>
      <c r="C179" s="19"/>
      <c r="D179" s="19"/>
      <c r="E179" s="19"/>
    </row>
    <row r="180" spans="1:5" ht="12.75">
      <c r="A180" s="6"/>
      <c r="B180" s="11"/>
      <c r="C180" s="19"/>
      <c r="D180" s="19"/>
      <c r="E180" s="19"/>
    </row>
    <row r="181" spans="1:5" ht="12.75">
      <c r="A181" s="6"/>
      <c r="B181" s="11"/>
      <c r="C181" s="19"/>
      <c r="D181" s="19"/>
      <c r="E181" s="19"/>
    </row>
    <row r="182" spans="1:5" ht="12.75">
      <c r="A182" s="6"/>
      <c r="B182" s="11"/>
      <c r="C182" s="19"/>
      <c r="D182" s="19"/>
      <c r="E182" s="19"/>
    </row>
    <row r="183" spans="1:5" ht="12.75">
      <c r="A183" s="6"/>
      <c r="B183" s="11"/>
      <c r="C183" s="19"/>
      <c r="D183" s="19"/>
      <c r="E183" s="19"/>
    </row>
    <row r="184" spans="1:5" ht="12.75">
      <c r="A184" s="6"/>
      <c r="B184" s="11"/>
      <c r="C184" s="19"/>
      <c r="D184" s="19"/>
      <c r="E184" s="19"/>
    </row>
    <row r="185" spans="1:5" ht="12.75">
      <c r="A185" s="6"/>
      <c r="B185" s="11"/>
      <c r="C185" s="19"/>
      <c r="D185" s="19"/>
      <c r="E185" s="19"/>
    </row>
    <row r="186" spans="1:5" ht="12.75">
      <c r="A186" s="6"/>
      <c r="B186" s="11"/>
      <c r="C186" s="19"/>
      <c r="D186" s="19"/>
      <c r="E186" s="19"/>
    </row>
    <row r="187" spans="1:5" ht="12.75">
      <c r="A187" s="6"/>
      <c r="B187" s="11"/>
      <c r="C187" s="19"/>
      <c r="D187" s="19"/>
      <c r="E187" s="19"/>
    </row>
    <row r="188" spans="1:5" ht="12.75">
      <c r="A188" s="6"/>
      <c r="B188" s="11"/>
      <c r="C188" s="19"/>
      <c r="D188" s="19"/>
      <c r="E188" s="19"/>
    </row>
    <row r="189" spans="1:5" ht="12.75">
      <c r="A189" s="6"/>
      <c r="B189" s="11"/>
      <c r="C189" s="19"/>
      <c r="D189" s="19"/>
      <c r="E189" s="19"/>
    </row>
    <row r="190" spans="1:5" ht="12.75">
      <c r="A190" s="6"/>
      <c r="B190" s="11"/>
      <c r="C190" s="19"/>
      <c r="D190" s="19"/>
      <c r="E190" s="19"/>
    </row>
    <row r="191" spans="1:5" ht="12.75">
      <c r="A191" s="6"/>
      <c r="B191" s="11"/>
      <c r="C191" s="19"/>
      <c r="D191" s="19"/>
      <c r="E191" s="19"/>
    </row>
    <row r="192" spans="1:5" ht="12.75">
      <c r="A192" s="6"/>
      <c r="B192" s="11"/>
      <c r="C192" s="19"/>
      <c r="D192" s="19"/>
      <c r="E192" s="19"/>
    </row>
    <row r="193" spans="1:5" ht="12.75">
      <c r="A193" s="6"/>
      <c r="B193" s="11"/>
      <c r="C193" s="19"/>
      <c r="D193" s="19"/>
      <c r="E193" s="19"/>
    </row>
    <row r="194" spans="1:5" ht="12.75">
      <c r="A194" s="6"/>
      <c r="B194" s="11"/>
      <c r="C194" s="19"/>
      <c r="D194" s="19"/>
      <c r="E194" s="19"/>
    </row>
    <row r="195" spans="1:5" ht="12.75">
      <c r="A195" s="6"/>
      <c r="B195" s="11"/>
      <c r="C195" s="19"/>
      <c r="D195" s="19"/>
      <c r="E195" s="19"/>
    </row>
    <row r="196" spans="1:5" ht="12.75">
      <c r="A196" s="6"/>
      <c r="B196" s="11"/>
      <c r="C196" s="19"/>
      <c r="D196" s="19"/>
      <c r="E196" s="19"/>
    </row>
    <row r="197" spans="1:5" ht="12.75">
      <c r="A197" s="6"/>
      <c r="B197" s="11"/>
      <c r="C197" s="19"/>
      <c r="D197" s="19"/>
      <c r="E197" s="19"/>
    </row>
    <row r="198" spans="1:5" ht="12.75">
      <c r="A198" s="6"/>
      <c r="B198" s="11"/>
      <c r="C198" s="19"/>
      <c r="D198" s="19"/>
      <c r="E198" s="19"/>
    </row>
    <row r="199" spans="1:5" ht="12.75">
      <c r="A199" s="6"/>
      <c r="B199" s="11"/>
      <c r="C199" s="19"/>
      <c r="D199" s="19"/>
      <c r="E199" s="19"/>
    </row>
    <row r="200" spans="1:5" ht="12.75">
      <c r="A200" s="6"/>
      <c r="B200" s="11"/>
      <c r="C200" s="19"/>
      <c r="D200" s="19"/>
      <c r="E200" s="19"/>
    </row>
    <row r="201" spans="1:5" ht="12.75">
      <c r="A201" s="6"/>
      <c r="B201" s="11"/>
      <c r="C201" s="19"/>
      <c r="D201" s="19"/>
      <c r="E201" s="19"/>
    </row>
    <row r="202" spans="1:5" ht="12.75">
      <c r="A202" s="6"/>
      <c r="B202" s="11"/>
      <c r="C202" s="19"/>
      <c r="D202" s="19"/>
      <c r="E202" s="19"/>
    </row>
    <row r="203" spans="1:5" ht="12.75">
      <c r="A203" s="6"/>
      <c r="B203" s="11"/>
      <c r="C203" s="19"/>
      <c r="D203" s="19"/>
      <c r="E203" s="19"/>
    </row>
    <row r="204" spans="1:5" ht="12.75">
      <c r="A204" s="6"/>
      <c r="B204" s="11"/>
      <c r="C204" s="19"/>
      <c r="D204" s="19"/>
      <c r="E204" s="19"/>
    </row>
    <row r="205" spans="1:5" ht="12.75">
      <c r="A205" s="6"/>
      <c r="B205" s="11"/>
      <c r="C205" s="19"/>
      <c r="D205" s="19"/>
      <c r="E205" s="19"/>
    </row>
    <row r="206" spans="1:5" ht="12.75">
      <c r="A206" s="6"/>
      <c r="B206" s="11"/>
      <c r="C206" s="19"/>
      <c r="D206" s="19"/>
      <c r="E206" s="19"/>
    </row>
    <row r="207" spans="1:5" ht="12.75">
      <c r="A207" s="6"/>
      <c r="B207" s="11"/>
      <c r="C207" s="19"/>
      <c r="D207" s="19"/>
      <c r="E207" s="19"/>
    </row>
    <row r="208" spans="1:5" ht="12.75">
      <c r="A208" s="6"/>
      <c r="B208" s="11"/>
      <c r="C208" s="19"/>
      <c r="D208" s="19"/>
      <c r="E208" s="19"/>
    </row>
    <row r="209" spans="1:5" ht="12.75">
      <c r="A209" s="6"/>
      <c r="B209" s="11"/>
      <c r="C209" s="19"/>
      <c r="D209" s="19"/>
      <c r="E209" s="19"/>
    </row>
    <row r="210" spans="1:5" ht="12.75">
      <c r="A210" s="6"/>
      <c r="B210" s="11"/>
      <c r="C210" s="19"/>
      <c r="D210" s="19"/>
      <c r="E210" s="19"/>
    </row>
    <row r="211" spans="1:5" ht="12.75">
      <c r="A211" s="6"/>
      <c r="B211" s="11"/>
      <c r="C211" s="19"/>
      <c r="D211" s="19"/>
      <c r="E211" s="19"/>
    </row>
    <row r="212" spans="1:5" ht="12.75">
      <c r="A212" s="6"/>
      <c r="B212" s="11"/>
      <c r="C212" s="19"/>
      <c r="D212" s="19"/>
      <c r="E212" s="19"/>
    </row>
    <row r="213" spans="1:5" ht="12.75">
      <c r="A213" s="6"/>
      <c r="B213" s="11"/>
      <c r="C213" s="19"/>
      <c r="D213" s="19"/>
      <c r="E213" s="19"/>
    </row>
    <row r="214" spans="1:5" ht="12.75">
      <c r="A214" s="6"/>
      <c r="B214" s="11"/>
      <c r="C214" s="19"/>
      <c r="D214" s="19"/>
      <c r="E214" s="19"/>
    </row>
    <row r="215" spans="1:5" ht="12.75">
      <c r="A215" s="6"/>
      <c r="B215" s="11"/>
      <c r="C215" s="19"/>
      <c r="D215" s="19"/>
      <c r="E215" s="19"/>
    </row>
    <row r="216" spans="1:5" ht="12.75">
      <c r="A216" s="6"/>
      <c r="B216" s="11"/>
      <c r="C216" s="19"/>
      <c r="D216" s="19"/>
      <c r="E216" s="19"/>
    </row>
    <row r="217" spans="1:5" ht="12.75">
      <c r="A217" s="6"/>
      <c r="B217" s="11"/>
      <c r="C217" s="19"/>
      <c r="D217" s="19"/>
      <c r="E217" s="19"/>
    </row>
    <row r="218" spans="1:5" ht="12.75">
      <c r="A218" s="6"/>
      <c r="B218" s="11"/>
      <c r="C218" s="19"/>
      <c r="D218" s="19"/>
      <c r="E218" s="19"/>
    </row>
    <row r="219" spans="1:5" ht="12.75">
      <c r="A219" s="6"/>
      <c r="B219" s="11"/>
      <c r="C219" s="19"/>
      <c r="D219" s="19"/>
      <c r="E219" s="19"/>
    </row>
    <row r="220" spans="1:5" ht="12.75">
      <c r="A220" s="6"/>
      <c r="B220" s="11"/>
      <c r="C220" s="19"/>
      <c r="D220" s="19"/>
      <c r="E220" s="19"/>
    </row>
    <row r="221" spans="1:5" ht="12.75">
      <c r="A221" s="6"/>
      <c r="B221" s="11"/>
      <c r="C221" s="19"/>
      <c r="D221" s="19"/>
      <c r="E221" s="19"/>
    </row>
    <row r="222" spans="1:5" ht="12.75">
      <c r="A222" s="6"/>
      <c r="B222" s="11"/>
      <c r="C222" s="19"/>
      <c r="D222" s="19"/>
      <c r="E222" s="19"/>
    </row>
    <row r="223" spans="1:5" ht="12.75">
      <c r="A223" s="6"/>
      <c r="B223" s="11"/>
      <c r="C223" s="19"/>
      <c r="D223" s="19"/>
      <c r="E223" s="19"/>
    </row>
    <row r="224" spans="1:5" ht="12.75">
      <c r="A224" s="6"/>
      <c r="B224" s="11"/>
      <c r="C224" s="19"/>
      <c r="D224" s="19"/>
      <c r="E224" s="19"/>
    </row>
    <row r="225" spans="1:5" ht="12.75">
      <c r="A225" s="6"/>
      <c r="B225" s="11"/>
      <c r="C225" s="19"/>
      <c r="D225" s="19"/>
      <c r="E225" s="19"/>
    </row>
    <row r="226" spans="1:5" ht="12.75">
      <c r="A226" s="6"/>
      <c r="B226" s="11"/>
      <c r="C226" s="19"/>
      <c r="D226" s="19"/>
      <c r="E226" s="19"/>
    </row>
    <row r="227" spans="1:5" ht="12.75">
      <c r="A227" s="6"/>
      <c r="B227" s="11"/>
      <c r="C227" s="19"/>
      <c r="D227" s="19"/>
      <c r="E227" s="19"/>
    </row>
    <row r="228" spans="1:5" ht="12.75">
      <c r="A228" s="6"/>
      <c r="B228" s="11"/>
      <c r="C228" s="19"/>
      <c r="D228" s="19"/>
      <c r="E228" s="19"/>
    </row>
    <row r="229" spans="1:5" ht="12.75">
      <c r="A229" s="6"/>
      <c r="B229" s="11"/>
      <c r="C229" s="19"/>
      <c r="D229" s="19"/>
      <c r="E229" s="19"/>
    </row>
    <row r="230" spans="1:5" ht="12.75">
      <c r="A230" s="6"/>
      <c r="B230" s="11"/>
      <c r="C230" s="19"/>
      <c r="D230" s="19"/>
      <c r="E230" s="19"/>
    </row>
    <row r="231" spans="1:5" ht="12.75">
      <c r="A231" s="6"/>
      <c r="B231" s="11"/>
      <c r="C231" s="19"/>
      <c r="D231" s="19"/>
      <c r="E231" s="19"/>
    </row>
    <row r="232" spans="1:5" ht="12.75">
      <c r="A232" s="6"/>
      <c r="B232" s="11"/>
      <c r="C232" s="19"/>
      <c r="D232" s="19"/>
      <c r="E232" s="19"/>
    </row>
    <row r="233" spans="1:5" ht="12.75">
      <c r="A233" s="6"/>
      <c r="B233" s="11"/>
      <c r="C233" s="19"/>
      <c r="D233" s="19"/>
      <c r="E233" s="19"/>
    </row>
    <row r="234" spans="1:5" ht="12.75">
      <c r="A234" s="6"/>
      <c r="B234" s="11"/>
      <c r="C234" s="19"/>
      <c r="D234" s="19"/>
      <c r="E234" s="19"/>
    </row>
    <row r="235" spans="1:5" ht="12.75">
      <c r="A235" s="6"/>
      <c r="B235" s="11"/>
      <c r="C235" s="19"/>
      <c r="D235" s="19"/>
      <c r="E235" s="19"/>
    </row>
    <row r="236" spans="1:5" ht="12.75">
      <c r="A236" s="6"/>
      <c r="B236" s="11"/>
      <c r="C236" s="19"/>
      <c r="D236" s="19"/>
      <c r="E236" s="19"/>
    </row>
    <row r="237" spans="1:5" ht="12.75">
      <c r="A237" s="6"/>
      <c r="B237" s="11"/>
      <c r="C237" s="19"/>
      <c r="D237" s="19"/>
      <c r="E237" s="19"/>
    </row>
    <row r="238" spans="1:5" ht="12.75">
      <c r="A238" s="6"/>
      <c r="B238" s="11"/>
      <c r="C238" s="19"/>
      <c r="D238" s="19"/>
      <c r="E238" s="19"/>
    </row>
    <row r="239" spans="1:5" ht="12.75">
      <c r="A239" s="6"/>
      <c r="B239" s="11"/>
      <c r="C239" s="19"/>
      <c r="D239" s="19"/>
      <c r="E239" s="19"/>
    </row>
    <row r="240" spans="1:5" ht="12.75">
      <c r="A240" s="6"/>
      <c r="B240" s="11"/>
      <c r="C240" s="19"/>
      <c r="D240" s="19"/>
      <c r="E240" s="19"/>
    </row>
    <row r="241" spans="1:5" ht="12.75">
      <c r="A241" s="6"/>
      <c r="B241" s="11"/>
      <c r="C241" s="19"/>
      <c r="D241" s="19"/>
      <c r="E241" s="19"/>
    </row>
    <row r="242" spans="1:5" ht="12.75">
      <c r="A242" s="6"/>
      <c r="B242" s="11"/>
      <c r="C242" s="19"/>
      <c r="D242" s="19"/>
      <c r="E242" s="19"/>
    </row>
    <row r="243" spans="1:5" ht="12.75">
      <c r="A243" s="6"/>
      <c r="B243" s="11"/>
      <c r="C243" s="19"/>
      <c r="D243" s="19"/>
      <c r="E243" s="19"/>
    </row>
    <row r="244" spans="1:5" ht="12.75">
      <c r="A244" s="6"/>
      <c r="B244" s="11"/>
      <c r="C244" s="19"/>
      <c r="D244" s="19"/>
      <c r="E244" s="19"/>
    </row>
    <row r="245" spans="1:5" ht="12.75">
      <c r="A245" s="6"/>
      <c r="B245" s="11"/>
      <c r="C245" s="19"/>
      <c r="D245" s="19"/>
      <c r="E245" s="19"/>
    </row>
    <row r="246" spans="1:5" ht="12.75">
      <c r="A246" s="6"/>
      <c r="B246" s="11"/>
      <c r="C246" s="19"/>
      <c r="D246" s="19"/>
      <c r="E246" s="19"/>
    </row>
    <row r="247" spans="1:5" ht="12.75">
      <c r="A247" s="6"/>
      <c r="B247" s="11"/>
      <c r="C247" s="19"/>
      <c r="D247" s="19"/>
      <c r="E247" s="19"/>
    </row>
    <row r="248" spans="1:5" ht="12.75">
      <c r="A248" s="6"/>
      <c r="B248" s="11"/>
      <c r="C248" s="19"/>
      <c r="D248" s="19"/>
      <c r="E248" s="19"/>
    </row>
    <row r="249" spans="1:5" ht="12.75">
      <c r="A249" s="6"/>
      <c r="B249" s="11"/>
      <c r="C249" s="19"/>
      <c r="D249" s="19"/>
      <c r="E249" s="19"/>
    </row>
    <row r="250" spans="1:5" ht="12.75">
      <c r="A250" s="6"/>
      <c r="B250" s="11"/>
      <c r="C250" s="19"/>
      <c r="D250" s="19"/>
      <c r="E250" s="19"/>
    </row>
    <row r="251" spans="1:5" ht="12.75">
      <c r="A251" s="6"/>
      <c r="B251" s="11"/>
      <c r="C251" s="19"/>
      <c r="D251" s="19"/>
      <c r="E251" s="19"/>
    </row>
    <row r="252" spans="1:5" ht="12.75">
      <c r="A252" s="6"/>
      <c r="B252" s="11"/>
      <c r="C252" s="19"/>
      <c r="D252" s="19"/>
      <c r="E252" s="19"/>
    </row>
    <row r="253" spans="1:5" ht="12.75">
      <c r="A253" s="6"/>
      <c r="B253" s="11"/>
      <c r="C253" s="19"/>
      <c r="D253" s="19"/>
      <c r="E253" s="19"/>
    </row>
    <row r="254" spans="1:5" ht="12.75">
      <c r="A254" s="6"/>
      <c r="B254" s="11"/>
      <c r="C254" s="19"/>
      <c r="D254" s="19"/>
      <c r="E254" s="19"/>
    </row>
    <row r="255" spans="1:5" ht="12.75">
      <c r="A255" s="6"/>
      <c r="B255" s="11"/>
      <c r="C255" s="19"/>
      <c r="D255" s="19"/>
      <c r="E255" s="19"/>
    </row>
    <row r="256" spans="1:5" ht="12.75">
      <c r="A256" s="6"/>
      <c r="B256" s="11"/>
      <c r="C256" s="19"/>
      <c r="D256" s="19"/>
      <c r="E256" s="19"/>
    </row>
    <row r="257" spans="1:5" ht="12.75">
      <c r="A257" s="6"/>
      <c r="B257" s="11"/>
      <c r="C257" s="19"/>
      <c r="D257" s="19"/>
      <c r="E257" s="19"/>
    </row>
    <row r="258" spans="1:5" ht="12.75">
      <c r="A258" s="6"/>
      <c r="B258" s="11"/>
      <c r="C258" s="19"/>
      <c r="D258" s="19"/>
      <c r="E258" s="19"/>
    </row>
    <row r="259" spans="1:5" ht="12.75">
      <c r="A259" s="6"/>
      <c r="B259" s="11"/>
      <c r="C259" s="19"/>
      <c r="D259" s="19"/>
      <c r="E259" s="19"/>
    </row>
    <row r="260" spans="1:5" ht="12.75">
      <c r="A260" s="6"/>
      <c r="B260" s="11"/>
      <c r="C260" s="19"/>
      <c r="D260" s="19"/>
      <c r="E260" s="19"/>
    </row>
    <row r="261" spans="1:5" ht="12.75">
      <c r="A261" s="6"/>
      <c r="B261" s="11"/>
      <c r="C261" s="19"/>
      <c r="D261" s="19"/>
      <c r="E261" s="19"/>
    </row>
    <row r="262" spans="1:5" ht="12.75">
      <c r="A262" s="6"/>
      <c r="B262" s="11"/>
      <c r="C262" s="19"/>
      <c r="D262" s="19"/>
      <c r="E262" s="19"/>
    </row>
    <row r="263" spans="1:5" ht="12.75">
      <c r="A263" s="6"/>
      <c r="B263" s="11"/>
      <c r="C263" s="19"/>
      <c r="D263" s="19"/>
      <c r="E263" s="19"/>
    </row>
    <row r="264" spans="1:5" ht="12.75">
      <c r="A264" s="6"/>
      <c r="B264" s="11"/>
      <c r="C264" s="19"/>
      <c r="D264" s="19"/>
      <c r="E264" s="19"/>
    </row>
    <row r="265" spans="1:5" ht="12.75">
      <c r="A265" s="6"/>
      <c r="B265" s="11"/>
      <c r="C265" s="19"/>
      <c r="D265" s="19"/>
      <c r="E265" s="19"/>
    </row>
    <row r="266" spans="1:5" ht="12.75">
      <c r="A266" s="6"/>
      <c r="B266" s="11"/>
      <c r="C266" s="19"/>
      <c r="D266" s="19"/>
      <c r="E266" s="19"/>
    </row>
    <row r="267" spans="1:5" ht="12.75">
      <c r="A267" s="6"/>
      <c r="B267" s="11"/>
      <c r="C267" s="19"/>
      <c r="D267" s="19"/>
      <c r="E267" s="19"/>
    </row>
    <row r="268" spans="1:5" ht="12.75">
      <c r="A268" s="6"/>
      <c r="B268" s="11"/>
      <c r="C268" s="19"/>
      <c r="D268" s="19"/>
      <c r="E268" s="19"/>
    </row>
    <row r="269" spans="1:5" ht="12.75">
      <c r="A269" s="6"/>
      <c r="B269" s="11"/>
      <c r="C269" s="19"/>
      <c r="D269" s="19"/>
      <c r="E269" s="19"/>
    </row>
    <row r="270" spans="1:5" ht="12.75">
      <c r="A270" s="6"/>
      <c r="B270" s="11"/>
      <c r="C270" s="19"/>
      <c r="D270" s="19"/>
      <c r="E270" s="19"/>
    </row>
    <row r="271" spans="1:5" ht="12.75">
      <c r="A271" s="6"/>
      <c r="B271" s="11"/>
      <c r="C271" s="19"/>
      <c r="D271" s="19"/>
      <c r="E271" s="19"/>
    </row>
    <row r="272" spans="1:5" ht="12.75">
      <c r="A272" s="6"/>
      <c r="B272" s="11"/>
      <c r="C272" s="19"/>
      <c r="D272" s="19"/>
      <c r="E272" s="19"/>
    </row>
    <row r="273" spans="1:5" ht="12.75">
      <c r="A273" s="6"/>
      <c r="B273" s="11"/>
      <c r="C273" s="19"/>
      <c r="D273" s="19"/>
      <c r="E273" s="19"/>
    </row>
    <row r="274" spans="1:5" ht="12.75">
      <c r="A274" s="6"/>
      <c r="B274" s="11"/>
      <c r="C274" s="19"/>
      <c r="D274" s="19"/>
      <c r="E274" s="19"/>
    </row>
    <row r="275" spans="1:5" ht="12.75">
      <c r="A275" s="6"/>
      <c r="B275" s="11"/>
      <c r="C275" s="19"/>
      <c r="D275" s="19"/>
      <c r="E275" s="19"/>
    </row>
    <row r="276" spans="1:5" ht="12.75">
      <c r="A276" s="6"/>
      <c r="B276" s="11"/>
      <c r="C276" s="19"/>
      <c r="D276" s="19"/>
      <c r="E276" s="19"/>
    </row>
    <row r="277" spans="1:5" ht="12.75">
      <c r="A277" s="6"/>
      <c r="B277" s="11"/>
      <c r="C277" s="19"/>
      <c r="D277" s="19"/>
      <c r="E277" s="19"/>
    </row>
    <row r="278" spans="1:5" ht="12.75">
      <c r="A278" s="6"/>
      <c r="B278" s="11"/>
      <c r="C278" s="19"/>
      <c r="D278" s="19"/>
      <c r="E278" s="19"/>
    </row>
    <row r="279" spans="1:5" ht="12.75">
      <c r="A279" s="6"/>
      <c r="B279" s="11"/>
      <c r="C279" s="19"/>
      <c r="D279" s="19"/>
      <c r="E279" s="19"/>
    </row>
    <row r="280" spans="1:5" ht="12.75">
      <c r="A280" s="6"/>
      <c r="B280" s="11"/>
      <c r="C280" s="19"/>
      <c r="D280" s="19"/>
      <c r="E280" s="19"/>
    </row>
    <row r="281" spans="1:5" ht="12.75">
      <c r="A281" s="6"/>
      <c r="B281" s="11"/>
      <c r="C281" s="19"/>
      <c r="D281" s="19"/>
      <c r="E281" s="19"/>
    </row>
    <row r="282" spans="1:5" ht="12.75">
      <c r="A282" s="6"/>
      <c r="B282" s="11"/>
      <c r="C282" s="19"/>
      <c r="D282" s="19"/>
      <c r="E282" s="19"/>
    </row>
    <row r="283" spans="1:5" ht="12.75">
      <c r="A283" s="6"/>
      <c r="B283" s="11"/>
      <c r="C283" s="19"/>
      <c r="D283" s="19"/>
      <c r="E283" s="19"/>
    </row>
    <row r="284" spans="1:5" ht="12.75">
      <c r="A284" s="6"/>
      <c r="B284" s="11"/>
      <c r="C284" s="19"/>
      <c r="D284" s="19"/>
      <c r="E284" s="19"/>
    </row>
    <row r="285" spans="1:5" ht="12.75">
      <c r="A285" s="6"/>
      <c r="B285" s="11"/>
      <c r="C285" s="19"/>
      <c r="D285" s="19"/>
      <c r="E285" s="19"/>
    </row>
    <row r="286" spans="1:5" ht="12.75">
      <c r="A286" s="6"/>
      <c r="B286" s="11"/>
      <c r="C286" s="19"/>
      <c r="D286" s="19"/>
      <c r="E286" s="19"/>
    </row>
    <row r="287" spans="1:5" ht="12.75">
      <c r="A287" s="6"/>
      <c r="B287" s="11"/>
      <c r="C287" s="19"/>
      <c r="D287" s="19"/>
      <c r="E287" s="19"/>
    </row>
    <row r="288" spans="1:5" ht="12.75">
      <c r="A288" s="6"/>
      <c r="B288" s="11"/>
      <c r="C288" s="19"/>
      <c r="D288" s="19"/>
      <c r="E288" s="19"/>
    </row>
    <row r="289" spans="1:5" ht="12.75">
      <c r="A289" s="6"/>
      <c r="B289" s="11"/>
      <c r="C289" s="19"/>
      <c r="D289" s="19"/>
      <c r="E289" s="19"/>
    </row>
    <row r="290" spans="1:5" ht="12.75">
      <c r="A290" s="6"/>
      <c r="B290" s="11"/>
      <c r="C290" s="19"/>
      <c r="D290" s="19"/>
      <c r="E290" s="19"/>
    </row>
    <row r="291" spans="1:5" ht="12.75">
      <c r="A291" s="6"/>
      <c r="B291" s="11"/>
      <c r="C291" s="19"/>
      <c r="D291" s="19"/>
      <c r="E291" s="19"/>
    </row>
    <row r="292" spans="1:5" ht="12.75">
      <c r="A292" s="6"/>
      <c r="B292" s="11"/>
      <c r="C292" s="19"/>
      <c r="D292" s="19"/>
      <c r="E292" s="19"/>
    </row>
    <row r="293" spans="1:5" ht="12.75">
      <c r="A293" s="6"/>
      <c r="B293" s="11"/>
      <c r="C293" s="19"/>
      <c r="D293" s="19"/>
      <c r="E293" s="19"/>
    </row>
    <row r="294" spans="1:5" ht="12.75">
      <c r="A294" s="6"/>
      <c r="B294" s="11"/>
      <c r="C294" s="19"/>
      <c r="D294" s="19"/>
      <c r="E294" s="19"/>
    </row>
    <row r="295" spans="1:5" ht="12.75">
      <c r="A295" s="6"/>
      <c r="B295" s="11"/>
      <c r="C295" s="19"/>
      <c r="D295" s="19"/>
      <c r="E295" s="19"/>
    </row>
    <row r="296" spans="1:5" ht="12.75">
      <c r="A296" s="6"/>
      <c r="B296" s="11"/>
      <c r="C296" s="19"/>
      <c r="D296" s="19"/>
      <c r="E296" s="19"/>
    </row>
    <row r="297" spans="1:2" ht="12.75">
      <c r="A297" s="6"/>
      <c r="B297" s="11"/>
    </row>
    <row r="298" spans="1:2" ht="12.75">
      <c r="A298" s="6"/>
      <c r="B298" s="11"/>
    </row>
    <row r="299" spans="1:2" ht="12.75">
      <c r="A299" s="6"/>
      <c r="B299" s="11"/>
    </row>
    <row r="300" spans="1:2" ht="12.75">
      <c r="A300" s="6"/>
      <c r="B300" s="11"/>
    </row>
    <row r="301" spans="1:2" ht="12.75">
      <c r="A301" s="6"/>
      <c r="B301" s="11"/>
    </row>
    <row r="302" spans="1:2" ht="12.75">
      <c r="A302" s="6"/>
      <c r="B302" s="11"/>
    </row>
    <row r="303" spans="1:2" ht="12.75">
      <c r="A303" s="6"/>
      <c r="B303" s="11"/>
    </row>
    <row r="304" spans="1:2" ht="12.75">
      <c r="A304" s="6"/>
      <c r="B304" s="11"/>
    </row>
    <row r="305" spans="1:2" ht="12.75">
      <c r="A305" s="6"/>
      <c r="B305" s="11"/>
    </row>
    <row r="306" spans="1:2" ht="12.75">
      <c r="A306" s="6"/>
      <c r="B306" s="11"/>
    </row>
    <row r="307" spans="1:2" ht="12.75">
      <c r="A307" s="6"/>
      <c r="B307" s="11"/>
    </row>
    <row r="308" spans="1:2" ht="12.75">
      <c r="A308" s="6"/>
      <c r="B308" s="11"/>
    </row>
    <row r="309" spans="1:2" ht="12.75">
      <c r="A309" s="6"/>
      <c r="B309" s="11"/>
    </row>
    <row r="310" spans="1:2" ht="12.75">
      <c r="A310" s="6"/>
      <c r="B310" s="11"/>
    </row>
    <row r="311" spans="1:2" ht="12.75">
      <c r="A311" s="6"/>
      <c r="B311" s="11"/>
    </row>
    <row r="312" spans="1:2" ht="12.75">
      <c r="A312" s="6"/>
      <c r="B312" s="11"/>
    </row>
    <row r="313" spans="1:2" ht="12.75">
      <c r="A313" s="6"/>
      <c r="B313" s="11"/>
    </row>
    <row r="314" spans="1:2" ht="12.75">
      <c r="A314" s="6"/>
      <c r="B314" s="11"/>
    </row>
    <row r="315" spans="1:2" ht="12.75">
      <c r="A315" s="6"/>
      <c r="B315" s="11"/>
    </row>
    <row r="316" spans="1:2" ht="12.75">
      <c r="A316" s="6"/>
      <c r="B316" s="11"/>
    </row>
    <row r="317" spans="1:2" ht="12.75">
      <c r="A317" s="6"/>
      <c r="B317" s="11"/>
    </row>
    <row r="318" spans="1:2" ht="12.75">
      <c r="A318" s="6"/>
      <c r="B318" s="11"/>
    </row>
    <row r="319" spans="1:2" ht="12.75">
      <c r="A319" s="6"/>
      <c r="B319" s="11"/>
    </row>
    <row r="320" spans="1:2" ht="12.75">
      <c r="A320" s="6"/>
      <c r="B320" s="11"/>
    </row>
    <row r="321" spans="1:2" ht="12.75">
      <c r="A321" s="6"/>
      <c r="B321" s="11"/>
    </row>
    <row r="322" spans="1:2" ht="12.75">
      <c r="A322" s="6"/>
      <c r="B322" s="11"/>
    </row>
    <row r="323" spans="1:2" ht="12.75">
      <c r="A323" s="6"/>
      <c r="B323" s="11"/>
    </row>
    <row r="324" spans="1:2" ht="12.75">
      <c r="A324" s="6"/>
      <c r="B324" s="11"/>
    </row>
    <row r="325" spans="1:2" ht="12.75">
      <c r="A325" s="6"/>
      <c r="B325" s="11"/>
    </row>
    <row r="326" spans="1:2" ht="12.75">
      <c r="A326" s="6"/>
      <c r="B326" s="11"/>
    </row>
    <row r="327" spans="1:2" ht="12.75">
      <c r="A327" s="6"/>
      <c r="B327" s="11"/>
    </row>
    <row r="328" spans="1:2" ht="12.75">
      <c r="A328" s="6"/>
      <c r="B328" s="11"/>
    </row>
    <row r="329" spans="1:2" ht="12.75">
      <c r="A329" s="6"/>
      <c r="B329" s="11"/>
    </row>
    <row r="330" spans="1:2" ht="12.75">
      <c r="A330" s="6"/>
      <c r="B330" s="11"/>
    </row>
    <row r="331" spans="1:2" ht="12.75">
      <c r="A331" s="6"/>
      <c r="B331" s="11"/>
    </row>
    <row r="332" spans="1:2" ht="12.75">
      <c r="A332" s="6"/>
      <c r="B332" s="11"/>
    </row>
    <row r="333" spans="1:2" ht="12.75">
      <c r="A333" s="6"/>
      <c r="B333" s="11"/>
    </row>
    <row r="334" spans="1:2" ht="12.75">
      <c r="A334" s="6"/>
      <c r="B334" s="11"/>
    </row>
    <row r="335" spans="1:2" ht="12.75">
      <c r="A335" s="6"/>
      <c r="B335" s="11"/>
    </row>
    <row r="336" spans="1:2" ht="12.75">
      <c r="A336" s="6"/>
      <c r="B336" s="11"/>
    </row>
    <row r="337" spans="1:2" ht="12.75">
      <c r="A337" s="6"/>
      <c r="B337" s="11"/>
    </row>
    <row r="338" spans="1:2" ht="12.75">
      <c r="A338" s="6"/>
      <c r="B338" s="11"/>
    </row>
    <row r="339" spans="1:2" ht="12.75">
      <c r="A339" s="6"/>
      <c r="B339" s="11"/>
    </row>
    <row r="340" spans="1:2" ht="12.75">
      <c r="A340" s="6"/>
      <c r="B340" s="11"/>
    </row>
    <row r="341" spans="1:2" ht="12.75">
      <c r="A341" s="6"/>
      <c r="B341" s="11"/>
    </row>
    <row r="342" spans="1:2" ht="12.75">
      <c r="A342" s="6"/>
      <c r="B342" s="11"/>
    </row>
    <row r="343" spans="1:2" ht="12.75">
      <c r="A343" s="6"/>
      <c r="B343" s="11"/>
    </row>
    <row r="344" spans="1:2" ht="12.75">
      <c r="A344" s="6"/>
      <c r="B344" s="11"/>
    </row>
    <row r="345" spans="1:2" ht="12.75">
      <c r="A345" s="6"/>
      <c r="B345" s="11"/>
    </row>
    <row r="346" spans="1:2" ht="12.75">
      <c r="A346" s="6"/>
      <c r="B346" s="11"/>
    </row>
    <row r="347" spans="1:2" ht="12.75">
      <c r="A347" s="6"/>
      <c r="B347" s="11"/>
    </row>
    <row r="348" spans="1:2" ht="12.75">
      <c r="A348" s="6"/>
      <c r="B348" s="11"/>
    </row>
    <row r="349" spans="1:2" ht="12.75">
      <c r="A349" s="6"/>
      <c r="B349" s="11"/>
    </row>
    <row r="350" spans="1:2" ht="12.75">
      <c r="A350" s="6"/>
      <c r="B350" s="11"/>
    </row>
    <row r="351" spans="1:2" ht="12.75">
      <c r="A351" s="6"/>
      <c r="B351" s="11"/>
    </row>
    <row r="352" spans="1:2" ht="12.75">
      <c r="A352" s="6"/>
      <c r="B352" s="11"/>
    </row>
    <row r="353" spans="1:2" ht="12.75">
      <c r="A353" s="6"/>
      <c r="B353" s="11"/>
    </row>
    <row r="354" spans="1:2" ht="12.75">
      <c r="A354" s="6"/>
      <c r="B354" s="11"/>
    </row>
    <row r="355" spans="1:2" ht="12.75">
      <c r="A355" s="6"/>
      <c r="B355" s="11"/>
    </row>
    <row r="356" spans="1:2" ht="12.75">
      <c r="A356" s="6"/>
      <c r="B356" s="11"/>
    </row>
    <row r="357" spans="1:2" ht="12.75">
      <c r="A357" s="6"/>
      <c r="B357" s="11"/>
    </row>
    <row r="358" spans="1:2" ht="12.75">
      <c r="A358" s="6"/>
      <c r="B358" s="11"/>
    </row>
    <row r="359" spans="1:2" ht="12.75">
      <c r="A359" s="6"/>
      <c r="B359" s="11"/>
    </row>
    <row r="360" spans="1:2" ht="12.75">
      <c r="A360" s="6"/>
      <c r="B360" s="11"/>
    </row>
    <row r="361" spans="1:2" ht="12.75">
      <c r="A361" s="6"/>
      <c r="B361" s="11"/>
    </row>
    <row r="362" spans="1:2" ht="12.75">
      <c r="A362" s="6"/>
      <c r="B362" s="11"/>
    </row>
    <row r="363" spans="1:2" ht="12.75">
      <c r="A363" s="6"/>
      <c r="B363" s="11"/>
    </row>
    <row r="364" spans="1:2" ht="12.75">
      <c r="A364" s="6"/>
      <c r="B364" s="11"/>
    </row>
    <row r="365" spans="1:2" ht="12.75">
      <c r="A365" s="6"/>
      <c r="B365" s="11"/>
    </row>
    <row r="366" spans="1:2" ht="12.75">
      <c r="A366" s="6"/>
      <c r="B366" s="11"/>
    </row>
    <row r="367" spans="1:2" ht="12.75">
      <c r="A367" s="6"/>
      <c r="B367" s="11"/>
    </row>
    <row r="368" spans="1:2" ht="12.75">
      <c r="A368" s="6"/>
      <c r="B368" s="11"/>
    </row>
    <row r="369" spans="1:2" ht="12.75">
      <c r="A369" s="6"/>
      <c r="B369" s="11"/>
    </row>
    <row r="370" spans="1:2" ht="12.75">
      <c r="A370" s="6"/>
      <c r="B370" s="11"/>
    </row>
    <row r="371" spans="1:2" ht="12.75">
      <c r="A371" s="6"/>
      <c r="B371" s="11"/>
    </row>
    <row r="372" spans="1:2" ht="12.75">
      <c r="A372" s="6"/>
      <c r="B372" s="11"/>
    </row>
    <row r="373" spans="1:2" ht="12.75">
      <c r="A373" s="6"/>
      <c r="B373" s="11"/>
    </row>
    <row r="374" spans="1:2" ht="12.75">
      <c r="A374" s="6"/>
      <c r="B374" s="11"/>
    </row>
    <row r="375" spans="1:2" ht="12.75">
      <c r="A375" s="6"/>
      <c r="B375" s="11"/>
    </row>
    <row r="376" spans="1:2" ht="12.75">
      <c r="A376" s="6"/>
      <c r="B376" s="11"/>
    </row>
    <row r="377" spans="1:2" ht="12.75">
      <c r="A377" s="6"/>
      <c r="B377" s="11"/>
    </row>
    <row r="378" spans="1:2" ht="12.75">
      <c r="A378" s="6"/>
      <c r="B378" s="11"/>
    </row>
    <row r="379" spans="1:2" ht="12.75">
      <c r="A379" s="6"/>
      <c r="B379" s="11"/>
    </row>
    <row r="380" spans="1:2" ht="12.75">
      <c r="A380" s="6"/>
      <c r="B380" s="11"/>
    </row>
    <row r="381" spans="1:2" ht="12.75">
      <c r="A381" s="6"/>
      <c r="B381" s="11"/>
    </row>
    <row r="382" spans="1:2" ht="12.75">
      <c r="A382" s="6"/>
      <c r="B382" s="11"/>
    </row>
    <row r="383" spans="1:2" ht="12.75">
      <c r="A383" s="6"/>
      <c r="B383" s="11"/>
    </row>
    <row r="384" spans="1:2" ht="12.75">
      <c r="A384" s="6"/>
      <c r="B384" s="11"/>
    </row>
    <row r="385" spans="1:2" ht="12.75">
      <c r="A385" s="6"/>
      <c r="B385" s="11"/>
    </row>
    <row r="386" spans="1:2" ht="12.75">
      <c r="A386" s="6"/>
      <c r="B386" s="11"/>
    </row>
    <row r="387" spans="1:2" ht="12.75">
      <c r="A387" s="6"/>
      <c r="B387" s="11"/>
    </row>
    <row r="388" spans="1:2" ht="12.75">
      <c r="A388" s="6"/>
      <c r="B388" s="11"/>
    </row>
    <row r="389" spans="1:2" ht="12.75">
      <c r="A389" s="6"/>
      <c r="B389" s="11"/>
    </row>
    <row r="390" spans="1:2" ht="12.75">
      <c r="A390" s="6"/>
      <c r="B390" s="11"/>
    </row>
    <row r="391" spans="1:2" ht="12.75">
      <c r="A391" s="6"/>
      <c r="B391" s="11"/>
    </row>
    <row r="392" spans="1:2" ht="12.75">
      <c r="A392" s="6"/>
      <c r="B392" s="11"/>
    </row>
    <row r="393" spans="1:2" ht="12.75">
      <c r="A393" s="6"/>
      <c r="B393" s="11"/>
    </row>
    <row r="394" spans="1:2" ht="12.75">
      <c r="A394" s="6"/>
      <c r="B394" s="11"/>
    </row>
    <row r="395" spans="1:2" ht="12.75">
      <c r="A395" s="6"/>
      <c r="B395" s="11"/>
    </row>
    <row r="396" spans="1:2" ht="12.75">
      <c r="A396" s="6"/>
      <c r="B396" s="11"/>
    </row>
    <row r="397" spans="1:2" ht="12.75">
      <c r="A397" s="6"/>
      <c r="B397" s="11"/>
    </row>
    <row r="398" spans="1:2" ht="12.75">
      <c r="A398" s="6"/>
      <c r="B398" s="11"/>
    </row>
    <row r="399" spans="1:2" ht="12.75">
      <c r="A399" s="6"/>
      <c r="B399" s="11"/>
    </row>
    <row r="400" spans="1:2" ht="12.75">
      <c r="A400" s="6"/>
      <c r="B400" s="11"/>
    </row>
    <row r="401" spans="1:2" ht="12.75">
      <c r="A401" s="6"/>
      <c r="B401" s="11"/>
    </row>
    <row r="402" spans="1:2" ht="12.75">
      <c r="A402" s="6"/>
      <c r="B402" s="11"/>
    </row>
    <row r="403" spans="1:2" ht="12.75">
      <c r="A403" s="6"/>
      <c r="B403" s="11"/>
    </row>
    <row r="404" spans="1:2" ht="12.75">
      <c r="A404" s="6"/>
      <c r="B404" s="11"/>
    </row>
    <row r="405" ht="12.75">
      <c r="A405" s="6"/>
    </row>
    <row r="406" ht="12.75">
      <c r="A406" s="6"/>
    </row>
    <row r="407" ht="12.75">
      <c r="A407" s="6"/>
    </row>
    <row r="408" ht="12.75">
      <c r="A408" s="6"/>
    </row>
    <row r="409" ht="12.75">
      <c r="A409" s="6"/>
    </row>
    <row r="410" ht="12.75">
      <c r="A410" s="6"/>
    </row>
    <row r="411" ht="12.75">
      <c r="A411" s="6"/>
    </row>
    <row r="412" ht="12.75">
      <c r="A412" s="6"/>
    </row>
    <row r="413" ht="12.75">
      <c r="A413" s="6"/>
    </row>
    <row r="414" ht="12.75">
      <c r="A414" s="6"/>
    </row>
    <row r="415" ht="12.75">
      <c r="A415" s="6"/>
    </row>
    <row r="416" ht="12.75">
      <c r="A416" s="6"/>
    </row>
    <row r="417" ht="12.75">
      <c r="A417" s="6"/>
    </row>
    <row r="418" ht="12.75">
      <c r="A418" s="6"/>
    </row>
    <row r="419" ht="12.75">
      <c r="A419" s="6"/>
    </row>
    <row r="420" ht="12.75">
      <c r="A420" s="6"/>
    </row>
    <row r="421" ht="12.75">
      <c r="A421" s="6"/>
    </row>
    <row r="422" ht="12.75">
      <c r="A422" s="6"/>
    </row>
    <row r="423" ht="12.75">
      <c r="A423" s="6"/>
    </row>
    <row r="424" ht="12.75">
      <c r="A424" s="6"/>
    </row>
    <row r="425" ht="12.75">
      <c r="A425" s="6"/>
    </row>
    <row r="426" ht="12.75">
      <c r="A426" s="6"/>
    </row>
    <row r="427" ht="12.75">
      <c r="A427" s="6"/>
    </row>
    <row r="428" ht="12.75">
      <c r="A428" s="6"/>
    </row>
    <row r="429" ht="12.75">
      <c r="A429" s="6"/>
    </row>
    <row r="430" ht="12.75">
      <c r="A430" s="6"/>
    </row>
    <row r="431" ht="12.75">
      <c r="A431" s="6"/>
    </row>
    <row r="432" ht="12.75">
      <c r="A432" s="6"/>
    </row>
    <row r="433" ht="12.75">
      <c r="A433" s="6"/>
    </row>
    <row r="434" ht="12.75">
      <c r="A434" s="6"/>
    </row>
    <row r="435" ht="12.75">
      <c r="A435" s="6"/>
    </row>
    <row r="436" ht="12.75">
      <c r="A436" s="6"/>
    </row>
    <row r="437" ht="12.75">
      <c r="A437" s="6"/>
    </row>
    <row r="438" ht="12.75">
      <c r="A438" s="6"/>
    </row>
    <row r="439" ht="12.75">
      <c r="A439" s="6"/>
    </row>
    <row r="440" ht="12.75">
      <c r="A440" s="6"/>
    </row>
    <row r="441" ht="12.75">
      <c r="A441" s="6"/>
    </row>
    <row r="442" ht="12.75">
      <c r="A442" s="6"/>
    </row>
    <row r="443" ht="12.75">
      <c r="A443" s="6"/>
    </row>
    <row r="444" ht="12.75">
      <c r="A444" s="6"/>
    </row>
    <row r="445" ht="12.75">
      <c r="A445" s="6"/>
    </row>
    <row r="446" ht="12.75">
      <c r="A446" s="6"/>
    </row>
    <row r="447" ht="12.75">
      <c r="A447" s="6"/>
    </row>
    <row r="448" ht="12.75">
      <c r="A448" s="6"/>
    </row>
    <row r="449" ht="12.75">
      <c r="A449" s="6"/>
    </row>
    <row r="450" ht="12.75">
      <c r="A450" s="6"/>
    </row>
    <row r="451" ht="12.75">
      <c r="A451" s="6"/>
    </row>
    <row r="452" ht="12.75">
      <c r="A452" s="6"/>
    </row>
    <row r="453" ht="12.75">
      <c r="A453" s="6"/>
    </row>
    <row r="454" ht="12.75">
      <c r="A454" s="6"/>
    </row>
    <row r="455" ht="12.75">
      <c r="A455" s="6"/>
    </row>
    <row r="456" ht="12.75">
      <c r="A456" s="6"/>
    </row>
    <row r="457" ht="12.75">
      <c r="A457" s="6"/>
    </row>
    <row r="458" ht="12.75">
      <c r="A458" s="6"/>
    </row>
    <row r="459" ht="12.75">
      <c r="A459" s="6"/>
    </row>
    <row r="460" ht="12.75">
      <c r="A460" s="6"/>
    </row>
    <row r="461" ht="12.75">
      <c r="A461" s="6"/>
    </row>
    <row r="462" ht="12.75">
      <c r="A462" s="6"/>
    </row>
    <row r="463" ht="12.75">
      <c r="A463" s="6"/>
    </row>
    <row r="464" ht="12.75">
      <c r="A464" s="6"/>
    </row>
    <row r="465" ht="12.75">
      <c r="A465" s="6"/>
    </row>
    <row r="466" ht="12.75">
      <c r="A466" s="6"/>
    </row>
    <row r="467" ht="12.75">
      <c r="A467" s="6"/>
    </row>
    <row r="468" ht="12.75">
      <c r="A468" s="6"/>
    </row>
    <row r="469" ht="12.75">
      <c r="A469" s="6"/>
    </row>
    <row r="470" ht="12.75">
      <c r="A470" s="6"/>
    </row>
    <row r="471" ht="12.75">
      <c r="A471" s="6"/>
    </row>
    <row r="472" ht="12.75">
      <c r="A472" s="6"/>
    </row>
    <row r="473" ht="12.75">
      <c r="A473" s="6"/>
    </row>
    <row r="474" ht="12.75">
      <c r="A474" s="6"/>
    </row>
    <row r="475" ht="12.75">
      <c r="A475" s="6"/>
    </row>
    <row r="476" ht="12.75">
      <c r="A476" s="6"/>
    </row>
    <row r="477" ht="12.75">
      <c r="A477" s="6"/>
    </row>
    <row r="478" ht="12.75">
      <c r="A478" s="6"/>
    </row>
    <row r="479" ht="12.75">
      <c r="A479" s="6"/>
    </row>
    <row r="480" ht="12.75">
      <c r="A480" s="6"/>
    </row>
    <row r="481" ht="12.75">
      <c r="A481" s="6"/>
    </row>
    <row r="482" ht="12.75">
      <c r="A482" s="6"/>
    </row>
    <row r="483" ht="12.75">
      <c r="A483" s="6"/>
    </row>
    <row r="484" ht="12.75">
      <c r="A484" s="6"/>
    </row>
    <row r="485" ht="12.75">
      <c r="A485" s="6"/>
    </row>
    <row r="486" ht="12.75">
      <c r="A486" s="6"/>
    </row>
    <row r="487" ht="12.75">
      <c r="A487" s="6"/>
    </row>
    <row r="488" ht="12.75">
      <c r="A488" s="6"/>
    </row>
    <row r="489" ht="12.75">
      <c r="A489" s="6"/>
    </row>
    <row r="490" ht="12.75">
      <c r="A490" s="6"/>
    </row>
    <row r="491" ht="12.75">
      <c r="A491" s="6"/>
    </row>
    <row r="492" ht="12.75">
      <c r="A492" s="6"/>
    </row>
    <row r="493" ht="12.75">
      <c r="A493" s="6"/>
    </row>
    <row r="494" ht="12.75">
      <c r="A494" s="6"/>
    </row>
    <row r="495" ht="12.75">
      <c r="A495" s="6"/>
    </row>
    <row r="496" ht="12.75">
      <c r="A496" s="6"/>
    </row>
    <row r="497" ht="12.75">
      <c r="A497" s="6"/>
    </row>
    <row r="498" ht="12.75">
      <c r="A498" s="6"/>
    </row>
    <row r="499" ht="12.75">
      <c r="A499" s="6"/>
    </row>
    <row r="500" ht="12.75">
      <c r="A500" s="6"/>
    </row>
    <row r="501" ht="12.75">
      <c r="A501" s="6"/>
    </row>
    <row r="502" ht="12.75">
      <c r="A502" s="6"/>
    </row>
    <row r="503" ht="12.75">
      <c r="A503" s="6"/>
    </row>
    <row r="504" ht="12.75">
      <c r="A504" s="6"/>
    </row>
    <row r="505" ht="12.75">
      <c r="A505" s="6"/>
    </row>
    <row r="506" ht="12.75">
      <c r="A506" s="6"/>
    </row>
    <row r="507" ht="12.75">
      <c r="A507" s="6"/>
    </row>
    <row r="508" ht="12.75">
      <c r="A508" s="6"/>
    </row>
    <row r="509" ht="12.75">
      <c r="A509" s="6"/>
    </row>
    <row r="510" ht="12.75">
      <c r="A510" s="6"/>
    </row>
    <row r="511" ht="12.75">
      <c r="A511" s="6"/>
    </row>
    <row r="512" ht="12.75">
      <c r="A512" s="6"/>
    </row>
    <row r="513" ht="12.75">
      <c r="A513" s="6"/>
    </row>
    <row r="514" ht="12.75">
      <c r="A514" s="6"/>
    </row>
    <row r="515" ht="12.75">
      <c r="A515" s="6"/>
    </row>
    <row r="516" ht="12.75">
      <c r="A516" s="6"/>
    </row>
    <row r="517" ht="12.75">
      <c r="A517" s="6"/>
    </row>
    <row r="518" ht="12.75">
      <c r="A518" s="6"/>
    </row>
    <row r="519" ht="12.75">
      <c r="A519" s="6"/>
    </row>
    <row r="520" ht="12.75">
      <c r="A520" s="6"/>
    </row>
    <row r="521" ht="12.75">
      <c r="A521" s="6"/>
    </row>
    <row r="522" ht="12.75">
      <c r="A522" s="6"/>
    </row>
    <row r="523" ht="12.75">
      <c r="A523" s="6"/>
    </row>
    <row r="524" ht="12.75">
      <c r="A524" s="6"/>
    </row>
    <row r="525" ht="12.75">
      <c r="A525" s="6"/>
    </row>
    <row r="526" ht="12.75">
      <c r="A526" s="6"/>
    </row>
    <row r="527" ht="12.75">
      <c r="A527" s="6"/>
    </row>
    <row r="528" ht="12.75">
      <c r="A528" s="6"/>
    </row>
    <row r="529" ht="12.75">
      <c r="A529" s="6"/>
    </row>
    <row r="530" ht="12.75">
      <c r="A530" s="6"/>
    </row>
    <row r="531" ht="12.75">
      <c r="A531" s="6"/>
    </row>
    <row r="532" ht="12.75">
      <c r="A532" s="6"/>
    </row>
    <row r="533" ht="12.75">
      <c r="A533" s="6"/>
    </row>
    <row r="534" ht="12.75">
      <c r="A534" s="6"/>
    </row>
    <row r="535" ht="12.75">
      <c r="A535" s="6"/>
    </row>
    <row r="536" ht="12.75">
      <c r="A536" s="6"/>
    </row>
    <row r="537" ht="12.75">
      <c r="A537" s="6"/>
    </row>
    <row r="538" ht="12.75">
      <c r="A538" s="6"/>
    </row>
    <row r="539" ht="12.75">
      <c r="A539" s="6"/>
    </row>
    <row r="540" ht="12.75">
      <c r="A540" s="6"/>
    </row>
    <row r="541" ht="12.75">
      <c r="A541" s="6"/>
    </row>
    <row r="542" ht="12.75">
      <c r="A542" s="6"/>
    </row>
    <row r="543" ht="12.75">
      <c r="A543" s="6"/>
    </row>
    <row r="544" ht="12.75">
      <c r="A544" s="6"/>
    </row>
    <row r="545" ht="12.75">
      <c r="A545" s="6"/>
    </row>
    <row r="546" ht="12.75">
      <c r="A546" s="6"/>
    </row>
    <row r="547" ht="12.75">
      <c r="A547" s="6"/>
    </row>
    <row r="548" ht="12.75">
      <c r="A548" s="6"/>
    </row>
    <row r="549" ht="12.75">
      <c r="A549" s="6"/>
    </row>
    <row r="550" ht="12.75">
      <c r="A550" s="6"/>
    </row>
    <row r="551" ht="12.75">
      <c r="A551" s="6"/>
    </row>
    <row r="552" ht="12.75">
      <c r="A552" s="6"/>
    </row>
    <row r="553" ht="12.75">
      <c r="A553" s="6"/>
    </row>
    <row r="554" ht="12.75">
      <c r="A554" s="6"/>
    </row>
    <row r="555" ht="12.75">
      <c r="A555" s="6"/>
    </row>
    <row r="556" ht="12.75">
      <c r="A556" s="6"/>
    </row>
    <row r="557" ht="12.75">
      <c r="A557" s="6"/>
    </row>
    <row r="558" ht="12.75">
      <c r="A558" s="6"/>
    </row>
    <row r="559" ht="12.75">
      <c r="A559" s="6"/>
    </row>
    <row r="560" ht="12.75">
      <c r="A560" s="6"/>
    </row>
    <row r="561" ht="12.75">
      <c r="A561" s="6"/>
    </row>
    <row r="562" ht="12.75">
      <c r="A562" s="6"/>
    </row>
    <row r="563" ht="12.75">
      <c r="A563" s="6"/>
    </row>
    <row r="564" ht="12.75">
      <c r="A564" s="6"/>
    </row>
    <row r="565" ht="12.75">
      <c r="A565" s="6"/>
    </row>
    <row r="566" ht="12.75">
      <c r="A566" s="6"/>
    </row>
    <row r="567" ht="12.75">
      <c r="A567" s="6"/>
    </row>
    <row r="568" ht="12.75">
      <c r="A568" s="6"/>
    </row>
    <row r="569" ht="12.75">
      <c r="A569" s="6"/>
    </row>
    <row r="570" ht="12.75">
      <c r="A570" s="6"/>
    </row>
    <row r="571" ht="12.75">
      <c r="A571" s="6"/>
    </row>
    <row r="572" ht="12.75">
      <c r="A572" s="6"/>
    </row>
    <row r="573" ht="12.75">
      <c r="A573" s="6"/>
    </row>
    <row r="574" ht="12.75">
      <c r="A574" s="6"/>
    </row>
    <row r="575" ht="12.75">
      <c r="A575" s="6"/>
    </row>
    <row r="576" ht="12.75">
      <c r="A576" s="6"/>
    </row>
    <row r="577" ht="12.75">
      <c r="A577" s="6"/>
    </row>
    <row r="578" ht="12.75">
      <c r="A578" s="6"/>
    </row>
    <row r="579" ht="12.75">
      <c r="A579" s="6"/>
    </row>
    <row r="580" ht="12.75">
      <c r="A580" s="6"/>
    </row>
    <row r="581" ht="12.75">
      <c r="A581" s="6"/>
    </row>
    <row r="582" ht="12.75">
      <c r="A582" s="6"/>
    </row>
    <row r="583" ht="12.75">
      <c r="A583" s="6"/>
    </row>
    <row r="584" ht="12.75">
      <c r="A584" s="6"/>
    </row>
    <row r="585" ht="12.75">
      <c r="A585" s="6"/>
    </row>
    <row r="586" ht="12.75">
      <c r="A586" s="6"/>
    </row>
    <row r="587" ht="12.75">
      <c r="A587" s="6"/>
    </row>
    <row r="588" ht="12.75">
      <c r="A588" s="6"/>
    </row>
    <row r="589" ht="12.75">
      <c r="A589" s="6"/>
    </row>
    <row r="590" ht="12.75">
      <c r="A590" s="6"/>
    </row>
    <row r="591" ht="12.75">
      <c r="A591" s="6"/>
    </row>
    <row r="592" ht="12.75">
      <c r="A592" s="6"/>
    </row>
    <row r="593" ht="12.75">
      <c r="A593" s="6"/>
    </row>
    <row r="594" ht="12.75">
      <c r="A594" s="6"/>
    </row>
    <row r="595" ht="12.75">
      <c r="A595" s="6"/>
    </row>
    <row r="596" ht="12.75">
      <c r="A596" s="6"/>
    </row>
    <row r="597" ht="12.75">
      <c r="A597" s="6"/>
    </row>
    <row r="598" ht="12.75">
      <c r="A598" s="6"/>
    </row>
    <row r="599" ht="12.75">
      <c r="A599" s="6"/>
    </row>
    <row r="600" ht="12.75">
      <c r="A600" s="6"/>
    </row>
    <row r="601" ht="12.75">
      <c r="A601" s="6"/>
    </row>
    <row r="602" ht="12.75">
      <c r="A602" s="6"/>
    </row>
    <row r="603" ht="12.75">
      <c r="A603" s="6"/>
    </row>
    <row r="604" ht="12.75">
      <c r="A604" s="6"/>
    </row>
    <row r="605" ht="12.75">
      <c r="A605" s="6"/>
    </row>
    <row r="606" ht="12.75">
      <c r="A606" s="6"/>
    </row>
    <row r="607" ht="12.75">
      <c r="A607" s="6"/>
    </row>
    <row r="608" ht="12.75">
      <c r="A608" s="6"/>
    </row>
    <row r="609" ht="12.75">
      <c r="A609" s="6"/>
    </row>
    <row r="610" ht="12.75">
      <c r="A610" s="6"/>
    </row>
    <row r="611" ht="12.75">
      <c r="A611" s="6"/>
    </row>
    <row r="612" ht="12.75">
      <c r="A612" s="6"/>
    </row>
    <row r="613" ht="12.75">
      <c r="A613" s="6"/>
    </row>
    <row r="614" ht="12.75">
      <c r="A614" s="6"/>
    </row>
    <row r="615" ht="12.75">
      <c r="A615" s="6"/>
    </row>
    <row r="616" ht="12.75">
      <c r="A616" s="6"/>
    </row>
    <row r="617" ht="12.75">
      <c r="A617" s="6"/>
    </row>
    <row r="618" ht="12.75">
      <c r="A618" s="6"/>
    </row>
    <row r="619" ht="12.75">
      <c r="A619" s="6"/>
    </row>
    <row r="620" ht="12.75">
      <c r="A620" s="6"/>
    </row>
    <row r="621" ht="12.75">
      <c r="A621" s="6"/>
    </row>
    <row r="622" ht="12.75">
      <c r="A622" s="6"/>
    </row>
    <row r="623" ht="12.75">
      <c r="A623" s="6"/>
    </row>
    <row r="624" ht="12.75">
      <c r="A624" s="6"/>
    </row>
    <row r="625" ht="12.75">
      <c r="A625" s="6"/>
    </row>
    <row r="626" ht="12.75">
      <c r="A626" s="6"/>
    </row>
    <row r="627" ht="12.75">
      <c r="A627" s="6"/>
    </row>
    <row r="628" ht="12.75">
      <c r="A628" s="6"/>
    </row>
    <row r="629" ht="12.75">
      <c r="A629" s="6"/>
    </row>
    <row r="630" ht="12.75">
      <c r="A630" s="6"/>
    </row>
    <row r="631" ht="12.75">
      <c r="A631" s="6"/>
    </row>
    <row r="632" ht="12.75">
      <c r="A632" s="6"/>
    </row>
    <row r="633" ht="12.75">
      <c r="A633" s="6"/>
    </row>
    <row r="634" ht="12.75">
      <c r="A634" s="6"/>
    </row>
    <row r="635" ht="12.75">
      <c r="A635" s="6"/>
    </row>
    <row r="636" ht="12.75">
      <c r="A636" s="6"/>
    </row>
    <row r="637" ht="12.75">
      <c r="A637" s="6"/>
    </row>
    <row r="638" ht="12.75">
      <c r="A638" s="6"/>
    </row>
    <row r="639" ht="12.75">
      <c r="A639" s="6"/>
    </row>
    <row r="640" ht="12.75">
      <c r="A640" s="6"/>
    </row>
    <row r="641" ht="12.75">
      <c r="A641" s="6"/>
    </row>
    <row r="642" ht="12.75">
      <c r="A642" s="6"/>
    </row>
    <row r="643" ht="12.75">
      <c r="A643" s="6"/>
    </row>
    <row r="644" ht="12.75">
      <c r="A644" s="6"/>
    </row>
    <row r="645" ht="12.75">
      <c r="A645" s="6"/>
    </row>
    <row r="646" ht="12.75">
      <c r="A646" s="6"/>
    </row>
    <row r="647" ht="12.75">
      <c r="A647" s="6"/>
    </row>
    <row r="648" ht="12.75">
      <c r="A648" s="6"/>
    </row>
    <row r="649" ht="12.75">
      <c r="A649" s="6"/>
    </row>
    <row r="650" ht="12.75">
      <c r="A650" s="6"/>
    </row>
    <row r="651" ht="12.75">
      <c r="A651" s="6"/>
    </row>
    <row r="652" ht="12.75">
      <c r="A652" s="6"/>
    </row>
    <row r="653" ht="12.75">
      <c r="A653" s="6"/>
    </row>
    <row r="654" ht="12.75">
      <c r="A654" s="6"/>
    </row>
    <row r="655" ht="12.75">
      <c r="A655" s="6"/>
    </row>
    <row r="656" ht="12.75">
      <c r="A656" s="6"/>
    </row>
    <row r="657" ht="12.75">
      <c r="A657" s="6"/>
    </row>
    <row r="658" ht="12.75">
      <c r="A658" s="6"/>
    </row>
    <row r="659" ht="12.75">
      <c r="A659" s="6"/>
    </row>
    <row r="660" ht="12.75">
      <c r="A660" s="6"/>
    </row>
    <row r="661" ht="12.75">
      <c r="A661" s="6"/>
    </row>
    <row r="662" ht="12.75">
      <c r="A662" s="6"/>
    </row>
    <row r="663" ht="12.75">
      <c r="A663" s="6"/>
    </row>
    <row r="664" ht="12.75">
      <c r="A664" s="6"/>
    </row>
    <row r="665" ht="12.75">
      <c r="A665" s="6"/>
    </row>
    <row r="666" ht="12.75">
      <c r="A666" s="6"/>
    </row>
    <row r="667" ht="12.75">
      <c r="A667" s="6"/>
    </row>
    <row r="668" ht="12.75">
      <c r="A668" s="6"/>
    </row>
    <row r="669" ht="12.75">
      <c r="A669" s="6"/>
    </row>
    <row r="670" ht="12.75">
      <c r="A670" s="6"/>
    </row>
    <row r="671" ht="12.75">
      <c r="A671" s="6"/>
    </row>
    <row r="672" ht="12.75">
      <c r="A672" s="6"/>
    </row>
    <row r="673" ht="12.75">
      <c r="A673" s="6"/>
    </row>
    <row r="674" ht="12.75">
      <c r="A674" s="6"/>
    </row>
    <row r="675" ht="12.75">
      <c r="A675" s="6"/>
    </row>
    <row r="676" ht="12.75">
      <c r="A676" s="6"/>
    </row>
    <row r="677" ht="12.75">
      <c r="A677" s="6"/>
    </row>
    <row r="678" ht="12.75">
      <c r="A678" s="6"/>
    </row>
    <row r="679" ht="12.75">
      <c r="A679" s="6"/>
    </row>
    <row r="680" ht="12.75">
      <c r="A680" s="6"/>
    </row>
    <row r="681" ht="12.75">
      <c r="A681" s="6"/>
    </row>
    <row r="682" ht="12.75">
      <c r="A682" s="6"/>
    </row>
    <row r="683" ht="12.75">
      <c r="A683" s="6"/>
    </row>
    <row r="684" ht="12.75">
      <c r="A684" s="6"/>
    </row>
    <row r="685" ht="12.75">
      <c r="A685" s="6"/>
    </row>
    <row r="686" ht="12.75">
      <c r="A686" s="6"/>
    </row>
    <row r="687" ht="12.75">
      <c r="A687" s="6"/>
    </row>
    <row r="688" ht="12.75">
      <c r="A688" s="6"/>
    </row>
    <row r="689" ht="12.75">
      <c r="A689" s="6"/>
    </row>
    <row r="690" ht="12.75">
      <c r="A690" s="6"/>
    </row>
    <row r="691" ht="12.75">
      <c r="A691" s="6"/>
    </row>
    <row r="692" ht="12.75">
      <c r="A692" s="6"/>
    </row>
    <row r="693" ht="12.75">
      <c r="A693" s="6"/>
    </row>
    <row r="694" ht="12.75">
      <c r="A694" s="6"/>
    </row>
    <row r="695" ht="12.75">
      <c r="A695" s="6"/>
    </row>
    <row r="696" ht="12.75">
      <c r="A696" s="6"/>
    </row>
    <row r="697" ht="12.75">
      <c r="A697" s="6"/>
    </row>
    <row r="698" ht="12.75">
      <c r="A698" s="6"/>
    </row>
    <row r="699" ht="12.75">
      <c r="A699" s="6"/>
    </row>
    <row r="700" ht="12.75">
      <c r="A700" s="6"/>
    </row>
    <row r="701" ht="12.75">
      <c r="A701" s="6"/>
    </row>
    <row r="702" ht="12.75">
      <c r="A702" s="6"/>
    </row>
    <row r="703" ht="12.75">
      <c r="A703" s="6"/>
    </row>
    <row r="704" ht="12.75">
      <c r="A704" s="6"/>
    </row>
    <row r="705" ht="12.75">
      <c r="A705" s="6"/>
    </row>
    <row r="706" ht="12.75">
      <c r="A706" s="6"/>
    </row>
    <row r="707" ht="12.75">
      <c r="A707" s="6"/>
    </row>
    <row r="708" ht="12.75">
      <c r="A708" s="6"/>
    </row>
    <row r="709" ht="12.75">
      <c r="A709" s="6"/>
    </row>
    <row r="710" ht="12.75">
      <c r="A710" s="6"/>
    </row>
    <row r="711" ht="12.75">
      <c r="A711" s="6"/>
    </row>
    <row r="712" ht="12.75">
      <c r="A712" s="6"/>
    </row>
    <row r="713" ht="12.75">
      <c r="A713" s="6"/>
    </row>
    <row r="714" ht="12.75">
      <c r="A714" s="6"/>
    </row>
    <row r="715" ht="12.75">
      <c r="A715" s="6"/>
    </row>
    <row r="716" ht="12.75">
      <c r="A716" s="6"/>
    </row>
    <row r="717" ht="12.75">
      <c r="A717" s="6"/>
    </row>
    <row r="718" ht="12.75">
      <c r="A718" s="6"/>
    </row>
    <row r="719" ht="12.75">
      <c r="A719" s="6"/>
    </row>
    <row r="720" ht="12.75">
      <c r="A720" s="6"/>
    </row>
    <row r="721" ht="12.75">
      <c r="A721" s="6"/>
    </row>
    <row r="722" ht="12.75">
      <c r="A722" s="6"/>
    </row>
    <row r="723" ht="12.75">
      <c r="A723" s="6"/>
    </row>
    <row r="724" ht="12.75">
      <c r="A724" s="6"/>
    </row>
    <row r="725" ht="12.75">
      <c r="A725" s="6"/>
    </row>
    <row r="726" ht="12.75">
      <c r="A726" s="6"/>
    </row>
    <row r="727" ht="12.75">
      <c r="A727" s="6"/>
    </row>
    <row r="728" ht="12.75">
      <c r="A728" s="6"/>
    </row>
    <row r="729" ht="12.75">
      <c r="A729" s="6"/>
    </row>
    <row r="730" ht="12.75">
      <c r="A730" s="6"/>
    </row>
    <row r="731" ht="12.75">
      <c r="A731" s="6"/>
    </row>
    <row r="732" ht="12.75">
      <c r="A732" s="6"/>
    </row>
    <row r="733" ht="12.75">
      <c r="A733" s="6"/>
    </row>
    <row r="734" ht="12.75">
      <c r="A734" s="6"/>
    </row>
    <row r="735" ht="12.75">
      <c r="A735" s="6"/>
    </row>
    <row r="736" ht="12.75">
      <c r="A736" s="6"/>
    </row>
    <row r="737" ht="12.75">
      <c r="A737" s="6"/>
    </row>
    <row r="738" ht="12.75">
      <c r="A738" s="6"/>
    </row>
    <row r="739" ht="12.75">
      <c r="A739" s="6"/>
    </row>
    <row r="740" ht="12.75">
      <c r="A740" s="6"/>
    </row>
    <row r="741" ht="12.75">
      <c r="A741" s="6"/>
    </row>
    <row r="742" ht="12.75">
      <c r="A742" s="6"/>
    </row>
    <row r="743" ht="12.75">
      <c r="A743" s="6"/>
    </row>
    <row r="744" ht="12.75">
      <c r="A744" s="6"/>
    </row>
    <row r="745" ht="12.75">
      <c r="A745" s="6"/>
    </row>
    <row r="746" ht="12.75">
      <c r="A746" s="6"/>
    </row>
    <row r="747" ht="12.75">
      <c r="A747" s="6"/>
    </row>
    <row r="748" ht="12.75">
      <c r="A748" s="6"/>
    </row>
    <row r="749" ht="12.75">
      <c r="A749" s="6"/>
    </row>
    <row r="750" ht="12.75">
      <c r="A750" s="6"/>
    </row>
    <row r="751" ht="12.75">
      <c r="A751" s="6"/>
    </row>
    <row r="752" ht="12.75">
      <c r="A752" s="6"/>
    </row>
    <row r="753" ht="12.75">
      <c r="A753" s="6"/>
    </row>
    <row r="754" ht="12.75">
      <c r="A754" s="6"/>
    </row>
    <row r="755" ht="12.75">
      <c r="A755" s="6"/>
    </row>
    <row r="756" ht="12.75">
      <c r="A756" s="6"/>
    </row>
    <row r="757" ht="12.75">
      <c r="A757" s="6"/>
    </row>
    <row r="758" ht="12.75">
      <c r="A758" s="6"/>
    </row>
    <row r="759" ht="12.75">
      <c r="A759" s="6"/>
    </row>
    <row r="760" ht="12.75">
      <c r="A760" s="6"/>
    </row>
    <row r="761" ht="12.75">
      <c r="A761" s="6"/>
    </row>
    <row r="762" ht="12.75">
      <c r="A762" s="6"/>
    </row>
    <row r="763" ht="12.75">
      <c r="A763" s="6"/>
    </row>
    <row r="764" ht="12.75">
      <c r="A764" s="6"/>
    </row>
    <row r="765" ht="12.75">
      <c r="A765" s="6"/>
    </row>
    <row r="766" ht="12.75">
      <c r="A766" s="6"/>
    </row>
    <row r="767" ht="12.75">
      <c r="A767" s="6"/>
    </row>
    <row r="768" ht="12.75">
      <c r="A768" s="6"/>
    </row>
    <row r="769" ht="12.75">
      <c r="A769" s="6"/>
    </row>
    <row r="770" ht="12.75">
      <c r="A770" s="6"/>
    </row>
    <row r="771" ht="12.75">
      <c r="A771" s="6"/>
    </row>
    <row r="772" ht="12.75">
      <c r="A772" s="6"/>
    </row>
    <row r="773" ht="12.75">
      <c r="A773" s="6"/>
    </row>
    <row r="774" ht="12.75">
      <c r="A774" s="6"/>
    </row>
    <row r="775" ht="12.75">
      <c r="A775" s="6"/>
    </row>
    <row r="776" ht="12.75">
      <c r="A776" s="6"/>
    </row>
    <row r="777" ht="12.75">
      <c r="A777" s="6"/>
    </row>
    <row r="778" ht="12.75">
      <c r="A778" s="6"/>
    </row>
    <row r="779" ht="12.75">
      <c r="A779" s="6"/>
    </row>
    <row r="780" ht="12.75">
      <c r="A780" s="6"/>
    </row>
    <row r="781" ht="12.75">
      <c r="A781" s="6"/>
    </row>
    <row r="782" ht="12.75">
      <c r="A782" s="6"/>
    </row>
    <row r="783" ht="12.75">
      <c r="A783" s="6"/>
    </row>
    <row r="784" ht="12.75">
      <c r="A784" s="6"/>
    </row>
    <row r="785" ht="12.75">
      <c r="A785" s="6"/>
    </row>
    <row r="786" ht="12.75">
      <c r="A786" s="6"/>
    </row>
    <row r="787" ht="12.75">
      <c r="A787" s="6"/>
    </row>
    <row r="788" ht="12.75">
      <c r="A788" s="6"/>
    </row>
    <row r="789" ht="12.75">
      <c r="A789" s="6"/>
    </row>
    <row r="790" ht="12.75">
      <c r="A790" s="6"/>
    </row>
    <row r="791" ht="12.75">
      <c r="A791" s="6"/>
    </row>
    <row r="792" ht="12.75">
      <c r="A792" s="6"/>
    </row>
    <row r="793" ht="12.75">
      <c r="A793" s="6"/>
    </row>
    <row r="794" ht="12.75">
      <c r="A794" s="6"/>
    </row>
    <row r="795" ht="12.75">
      <c r="A795" s="6"/>
    </row>
    <row r="796" ht="12.75">
      <c r="A796" s="6"/>
    </row>
    <row r="797" ht="12.75">
      <c r="A797" s="6"/>
    </row>
    <row r="798" ht="12.75">
      <c r="A798" s="6"/>
    </row>
    <row r="799" ht="12.75">
      <c r="A799" s="6"/>
    </row>
    <row r="800" ht="12.75">
      <c r="A800" s="6"/>
    </row>
    <row r="801" ht="12.75">
      <c r="A801" s="6"/>
    </row>
    <row r="802" ht="12.75">
      <c r="A802" s="6"/>
    </row>
    <row r="803" ht="12.75">
      <c r="A803" s="6"/>
    </row>
    <row r="804" ht="12.75">
      <c r="A804" s="6"/>
    </row>
    <row r="805" ht="12.75">
      <c r="A805" s="6"/>
    </row>
    <row r="806" ht="12.75">
      <c r="A806" s="6"/>
    </row>
    <row r="807" ht="12.75">
      <c r="A807" s="6"/>
    </row>
    <row r="808" ht="12.75">
      <c r="A808" s="6"/>
    </row>
    <row r="809" ht="12.75">
      <c r="A809" s="6"/>
    </row>
    <row r="810" ht="12.75">
      <c r="A810" s="6"/>
    </row>
    <row r="811" ht="12.75">
      <c r="A811" s="6"/>
    </row>
    <row r="812" ht="12.75">
      <c r="A812" s="6"/>
    </row>
    <row r="813" ht="12.75">
      <c r="A813" s="6"/>
    </row>
    <row r="814" ht="12.75">
      <c r="A814" s="6"/>
    </row>
    <row r="815" ht="12.75">
      <c r="A815" s="6"/>
    </row>
    <row r="816" ht="12.75">
      <c r="A816" s="6"/>
    </row>
    <row r="817" ht="12.75">
      <c r="A817" s="6"/>
    </row>
    <row r="818" ht="12.75">
      <c r="A818" s="6"/>
    </row>
    <row r="819" ht="12.75">
      <c r="A819" s="6"/>
    </row>
    <row r="820" ht="12.75">
      <c r="A820" s="6"/>
    </row>
    <row r="821" ht="12.75">
      <c r="A821" s="6"/>
    </row>
    <row r="822" ht="12.75">
      <c r="A822" s="6"/>
    </row>
    <row r="823" ht="12.75">
      <c r="A823" s="6"/>
    </row>
    <row r="824" ht="12.75">
      <c r="A824" s="6"/>
    </row>
    <row r="825" ht="12.75">
      <c r="A825" s="6"/>
    </row>
    <row r="826" ht="12.75">
      <c r="A826" s="6"/>
    </row>
    <row r="827" ht="12.75">
      <c r="A827" s="6"/>
    </row>
    <row r="828" ht="12.75">
      <c r="A828" s="6"/>
    </row>
    <row r="829" ht="12.75">
      <c r="A829" s="6"/>
    </row>
    <row r="830" ht="12.75">
      <c r="A830" s="6"/>
    </row>
    <row r="831" ht="12.75">
      <c r="A831" s="6"/>
    </row>
    <row r="832" ht="12.75">
      <c r="A832" s="6"/>
    </row>
    <row r="833" ht="12.75">
      <c r="A833" s="6"/>
    </row>
    <row r="834" ht="12.75">
      <c r="A834" s="6"/>
    </row>
    <row r="835" ht="12.75">
      <c r="A835" s="6"/>
    </row>
    <row r="836" ht="12.75">
      <c r="A836" s="6"/>
    </row>
    <row r="837" ht="12.75">
      <c r="A837" s="6"/>
    </row>
    <row r="838" ht="12.75">
      <c r="A838" s="6"/>
    </row>
    <row r="839" ht="12.75">
      <c r="A839" s="6"/>
    </row>
    <row r="840" ht="12.75">
      <c r="A840" s="6"/>
    </row>
    <row r="841" ht="12.75">
      <c r="A841" s="6"/>
    </row>
    <row r="842" ht="12.75">
      <c r="A842" s="6"/>
    </row>
    <row r="843" ht="12.75">
      <c r="A843" s="6"/>
    </row>
    <row r="844" ht="12.75">
      <c r="A844" s="6"/>
    </row>
    <row r="845" ht="12.75">
      <c r="A845" s="6"/>
    </row>
    <row r="846" ht="12.75">
      <c r="A846" s="6"/>
    </row>
    <row r="847" ht="12.75">
      <c r="A847" s="6"/>
    </row>
    <row r="848" ht="12.75">
      <c r="A848" s="6"/>
    </row>
    <row r="849" ht="12.75">
      <c r="A849" s="6"/>
    </row>
    <row r="850" ht="12.75">
      <c r="A850" s="6"/>
    </row>
    <row r="851" ht="12.75">
      <c r="A851" s="6"/>
    </row>
    <row r="852" ht="12.75">
      <c r="A852" s="6"/>
    </row>
    <row r="853" ht="12.75">
      <c r="A853" s="6"/>
    </row>
    <row r="854" ht="12.75">
      <c r="A854" s="6"/>
    </row>
    <row r="855" ht="12.75">
      <c r="A855" s="6"/>
    </row>
    <row r="856" ht="12.75">
      <c r="A856" s="6"/>
    </row>
    <row r="857" ht="12.75">
      <c r="A857" s="6"/>
    </row>
    <row r="858" ht="12.75">
      <c r="A858" s="6"/>
    </row>
    <row r="859" ht="12.75">
      <c r="A859" s="6"/>
    </row>
    <row r="860" ht="12.75">
      <c r="A860" s="6"/>
    </row>
    <row r="861" ht="12.75">
      <c r="A861" s="6"/>
    </row>
    <row r="862" ht="12.75">
      <c r="A862" s="6"/>
    </row>
    <row r="863" ht="12.75">
      <c r="A863" s="6"/>
    </row>
    <row r="864" ht="12.75">
      <c r="A864" s="6"/>
    </row>
    <row r="865" ht="12.75">
      <c r="A865" s="6"/>
    </row>
    <row r="866" ht="12.75">
      <c r="A866" s="6"/>
    </row>
    <row r="867" ht="12.75">
      <c r="A867" s="6"/>
    </row>
    <row r="868" ht="12.75">
      <c r="A868" s="6"/>
    </row>
    <row r="869" ht="12.75">
      <c r="A869" s="6"/>
    </row>
    <row r="870" ht="12.75">
      <c r="A870" s="6"/>
    </row>
    <row r="871" ht="12.75">
      <c r="A871" s="6"/>
    </row>
    <row r="872" ht="12.75">
      <c r="A872" s="6"/>
    </row>
    <row r="873" ht="12.75">
      <c r="A873" s="6"/>
    </row>
    <row r="874" ht="12.75">
      <c r="A874" s="6"/>
    </row>
    <row r="875" ht="12.75">
      <c r="A875" s="6"/>
    </row>
    <row r="876" ht="12.75">
      <c r="A876" s="6"/>
    </row>
    <row r="877" ht="12.75">
      <c r="A877" s="6"/>
    </row>
    <row r="878" ht="12.75">
      <c r="A878" s="6"/>
    </row>
    <row r="879" ht="12.75">
      <c r="A879" s="6"/>
    </row>
    <row r="880" ht="12.75">
      <c r="A880" s="6"/>
    </row>
    <row r="881" ht="12.75">
      <c r="A881" s="6"/>
    </row>
    <row r="882" ht="12.75">
      <c r="A882" s="6"/>
    </row>
    <row r="883" ht="12.75">
      <c r="A883" s="6"/>
    </row>
    <row r="884" ht="12.75">
      <c r="A884" s="6"/>
    </row>
    <row r="885" ht="12.75">
      <c r="A885" s="6"/>
    </row>
    <row r="886" ht="12.75">
      <c r="A886" s="6"/>
    </row>
    <row r="887" ht="12.75">
      <c r="A887" s="6"/>
    </row>
    <row r="888" ht="12.75">
      <c r="A888" s="6"/>
    </row>
    <row r="889" ht="12.75">
      <c r="A889" s="6"/>
    </row>
    <row r="890" ht="12.75">
      <c r="A890" s="6"/>
    </row>
    <row r="891" ht="12.75">
      <c r="A891" s="6"/>
    </row>
    <row r="892" ht="12.75">
      <c r="A892" s="6"/>
    </row>
    <row r="893" ht="12.75">
      <c r="A893" s="6"/>
    </row>
    <row r="894" ht="12.75">
      <c r="A894" s="6"/>
    </row>
    <row r="895" ht="12.75">
      <c r="A895" s="6"/>
    </row>
    <row r="896" ht="12.75">
      <c r="A896" s="6"/>
    </row>
    <row r="897" ht="12.75">
      <c r="A897" s="6"/>
    </row>
    <row r="898" ht="12.75">
      <c r="A898" s="6"/>
    </row>
    <row r="899" ht="12.75">
      <c r="A899" s="6"/>
    </row>
    <row r="900" ht="12.75">
      <c r="A900" s="6"/>
    </row>
    <row r="901" ht="12.75">
      <c r="A901" s="6"/>
    </row>
    <row r="902" ht="12.75">
      <c r="A902" s="6"/>
    </row>
    <row r="903" ht="12.75">
      <c r="A903" s="6"/>
    </row>
    <row r="904" ht="12.75">
      <c r="A904" s="6"/>
    </row>
    <row r="905" ht="12.75">
      <c r="A905" s="6"/>
    </row>
    <row r="906" ht="12.75">
      <c r="A906" s="6"/>
    </row>
    <row r="907" ht="12.75">
      <c r="A907" s="6"/>
    </row>
    <row r="908" ht="12.75">
      <c r="A908" s="6"/>
    </row>
    <row r="909" ht="12.75">
      <c r="A909" s="6"/>
    </row>
    <row r="910" ht="12.75">
      <c r="A910" s="6"/>
    </row>
    <row r="911" ht="12.75">
      <c r="A911" s="6"/>
    </row>
    <row r="912" ht="12.75">
      <c r="A912" s="6"/>
    </row>
    <row r="913" ht="12.75">
      <c r="A913" s="6"/>
    </row>
    <row r="914" ht="12.75">
      <c r="A914" s="6"/>
    </row>
    <row r="915" ht="12.75">
      <c r="A915" s="6"/>
    </row>
    <row r="916" ht="12.75">
      <c r="A916" s="6"/>
    </row>
    <row r="917" ht="12.75">
      <c r="A917" s="6"/>
    </row>
    <row r="918" ht="12.75">
      <c r="A918" s="6"/>
    </row>
    <row r="919" ht="12.75">
      <c r="A919" s="6"/>
    </row>
    <row r="920" ht="12.75">
      <c r="A920" s="6"/>
    </row>
    <row r="921" ht="12.75">
      <c r="A921" s="6"/>
    </row>
    <row r="922" ht="12.75">
      <c r="A922" s="6"/>
    </row>
    <row r="923" ht="12.75">
      <c r="A923" s="6"/>
    </row>
    <row r="924" ht="12.75">
      <c r="A924" s="6"/>
    </row>
    <row r="925" ht="12.75">
      <c r="A925" s="6"/>
    </row>
    <row r="926" ht="12.75">
      <c r="A926" s="6"/>
    </row>
    <row r="927" ht="12.75">
      <c r="A927" s="6"/>
    </row>
  </sheetData>
  <sheetProtection/>
  <mergeCells count="19">
    <mergeCell ref="B124:C124"/>
    <mergeCell ref="C10:C12"/>
    <mergeCell ref="F9:L9"/>
    <mergeCell ref="K10:L10"/>
    <mergeCell ref="K11:K12"/>
    <mergeCell ref="H11:H12"/>
    <mergeCell ref="I11:I12"/>
    <mergeCell ref="E11:E12"/>
    <mergeCell ref="D11:D12"/>
    <mergeCell ref="A7:M7"/>
    <mergeCell ref="F10:F12"/>
    <mergeCell ref="G10:G12"/>
    <mergeCell ref="H10:I10"/>
    <mergeCell ref="J10:J12"/>
    <mergeCell ref="M9:M12"/>
    <mergeCell ref="D10:E10"/>
    <mergeCell ref="C9:E9"/>
    <mergeCell ref="A9:A12"/>
    <mergeCell ref="B9:B12"/>
  </mergeCells>
  <printOptions horizontalCentered="1"/>
  <pageMargins left="0.1968503937007874" right="0.1968503937007874" top="0.67" bottom="0.4" header="0.3" footer="0.19"/>
  <pageSetup fitToHeight="0" fitToWidth="1" horizontalDpi="600" verticalDpi="600" orientation="landscape" paperSize="9" scale="65" r:id="rId1"/>
  <headerFooter alignWithMargins="0">
    <oddFooter>&amp;CСтраница &amp;P</oddFooter>
  </headerFooter>
  <rowBreaks count="1" manualBreakCount="1">
    <brk id="75"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Bud610_1</dc:creator>
  <cp:keywords/>
  <dc:description/>
  <cp:lastModifiedBy>Админ</cp:lastModifiedBy>
  <cp:lastPrinted>2014-09-25T15:14:07Z</cp:lastPrinted>
  <dcterms:created xsi:type="dcterms:W3CDTF">2002-12-20T15:22:07Z</dcterms:created>
  <dcterms:modified xsi:type="dcterms:W3CDTF">2014-10-31T16:41:43Z</dcterms:modified>
  <cp:category/>
  <cp:version/>
  <cp:contentType/>
  <cp:contentStatus/>
</cp:coreProperties>
</file>