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'Лист1'!$A$1:$AE$136</definedName>
  </definedNames>
  <calcPr fullCalcOnLoad="1"/>
</workbook>
</file>

<file path=xl/sharedStrings.xml><?xml version="1.0" encoding="utf-8"?>
<sst xmlns="http://schemas.openxmlformats.org/spreadsheetml/2006/main" count="322" uniqueCount="221">
  <si>
    <t>Всього</t>
  </si>
  <si>
    <t>оплата праці</t>
  </si>
  <si>
    <t>комунальні послуги та енергоносії</t>
  </si>
  <si>
    <t>Соціальний захист та соціальне забезпечення</t>
  </si>
  <si>
    <t>Всього:</t>
  </si>
  <si>
    <t>Освіта</t>
  </si>
  <si>
    <t xml:space="preserve">Лікарні </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</si>
  <si>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</si>
  <si>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</si>
  <si>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</si>
  <si>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</si>
  <si>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</si>
  <si>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</si>
  <si>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</si>
  <si>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</si>
  <si>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</si>
  <si>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</si>
  <si>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</si>
  <si>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</si>
  <si>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</si>
  <si>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</si>
  <si>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</si>
  <si>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</si>
  <si>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</si>
  <si>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</si>
  <si>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</si>
  <si>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</si>
  <si>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</si>
  <si>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080101</t>
  </si>
  <si>
    <t>250380</t>
  </si>
  <si>
    <t>Разом:</t>
  </si>
  <si>
    <t>бюджет розвитку</t>
  </si>
  <si>
    <t>010116</t>
  </si>
  <si>
    <t>091209</t>
  </si>
  <si>
    <t>091101</t>
  </si>
  <si>
    <t>091104</t>
  </si>
  <si>
    <t>110000</t>
  </si>
  <si>
    <t>110202</t>
  </si>
  <si>
    <t>110204</t>
  </si>
  <si>
    <t>110502</t>
  </si>
  <si>
    <t>070802</t>
  </si>
  <si>
    <t>250404</t>
  </si>
  <si>
    <t>250102</t>
  </si>
  <si>
    <t>Разом</t>
  </si>
  <si>
    <t>130115</t>
  </si>
  <si>
    <t xml:space="preserve">Видатки загального фонду </t>
  </si>
  <si>
    <t>Методична робота, інші заходи у сфері народної освіти</t>
  </si>
  <si>
    <t>Субвенція з державного бюджету місцевим бюджетам на здійснення заходів щодо соціально-економічного розвитку окремих територій (зарезервовано в бюджеті)</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</si>
  <si>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</si>
  <si>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</si>
  <si>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</si>
  <si>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</si>
  <si>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</si>
  <si>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</si>
  <si>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</si>
  <si>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</si>
  <si>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</si>
  <si>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</si>
  <si>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</si>
  <si>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</si>
  <si>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0180</t>
  </si>
  <si>
    <t>16=5+10</t>
  </si>
  <si>
    <t>Код програмної класифі-кації видатків та кредиту-вання місцевого бюджету</t>
  </si>
  <si>
    <t>0921</t>
  </si>
  <si>
    <t>0829</t>
  </si>
  <si>
    <t>1060</t>
  </si>
  <si>
    <t>1090</t>
  </si>
  <si>
    <t>1040</t>
  </si>
  <si>
    <t>1010</t>
  </si>
  <si>
    <t>1020</t>
  </si>
  <si>
    <t>1030</t>
  </si>
  <si>
    <t>0731</t>
  </si>
  <si>
    <t>0810</t>
  </si>
  <si>
    <t>0824</t>
  </si>
  <si>
    <t>0828</t>
  </si>
  <si>
    <t>0990</t>
  </si>
  <si>
    <t>0960</t>
  </si>
  <si>
    <t>Всього по освітній субвенції:</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</si>
  <si>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</si>
  <si>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</si>
  <si>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</si>
  <si>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</si>
  <si>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</si>
  <si>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</si>
  <si>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</si>
  <si>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</si>
  <si>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</si>
  <si>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</si>
  <si>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</si>
  <si>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</si>
  <si>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</si>
  <si>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</si>
  <si>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</si>
  <si>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</si>
  <si>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</si>
  <si>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Всього по медичній субвенції: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</si>
  <si>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</si>
  <si>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</si>
  <si>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</si>
  <si>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</si>
  <si>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</si>
  <si>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</si>
  <si>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</si>
  <si>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</si>
  <si>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</si>
  <si>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</si>
  <si>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</si>
  <si>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</si>
  <si>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</si>
  <si>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</si>
  <si>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090210</t>
  </si>
  <si>
    <t>090211</t>
  </si>
  <si>
    <t>090212</t>
  </si>
  <si>
    <t>090214</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</si>
  <si>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</si>
  <si>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</si>
  <si>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</si>
  <si>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</si>
  <si>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</si>
  <si>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</si>
  <si>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</si>
  <si>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</si>
  <si>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</si>
  <si>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</si>
  <si>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</si>
  <si>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</si>
  <si>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</si>
  <si>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</si>
  <si>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</si>
  <si>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</si>
  <si>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</si>
  <si>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</si>
  <si>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</si>
  <si>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</si>
  <si>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</si>
  <si>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</si>
  <si>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</si>
  <si>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</si>
  <si>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</si>
  <si>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</si>
  <si>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</si>
  <si>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</si>
  <si>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</si>
  <si>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</si>
  <si>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</si>
  <si>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</si>
  <si>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</si>
  <si>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</si>
  <si>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</si>
  <si>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</si>
  <si>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</si>
  <si>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</si>
  <si>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</si>
  <si>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</si>
  <si>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</si>
  <si>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</si>
  <si>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</si>
  <si>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</si>
  <si>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</si>
  <si>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</si>
  <si>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</si>
  <si>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</si>
  <si>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</si>
  <si>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170102</t>
  </si>
  <si>
    <t>170302</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</si>
  <si>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</si>
  <si>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</si>
  <si>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</si>
  <si>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070303</t>
  </si>
  <si>
    <t>Дитячі будинки (в т.ч. сімейного типу, прийомні сім"ї), всього</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</si>
  <si>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</si>
  <si>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</si>
  <si>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</si>
  <si>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</si>
  <si>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</si>
  <si>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</si>
  <si>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</si>
  <si>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</si>
  <si>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</si>
  <si>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</si>
  <si>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</si>
  <si>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Інші субвенції</t>
  </si>
  <si>
    <t>Допомога на догляд за інвалідом І чи ІІ групи внаслідок психічного розладу - за рахунок субвенції з держаного бюджету</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</si>
  <si>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</si>
  <si>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</si>
  <si>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</si>
  <si>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</si>
  <si>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</si>
  <si>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</si>
  <si>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</si>
  <si>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Всього за рахунок субвенції з державного бюджету</t>
  </si>
  <si>
    <t>090802</t>
  </si>
  <si>
    <t>Інші програми соціального захисту дітей</t>
  </si>
  <si>
    <t>210105</t>
  </si>
  <si>
    <t>0320</t>
  </si>
  <si>
    <t>Видатки на запобігання та ліквідацію надзвичайних ситуація та наслідків стихійного лиха</t>
  </si>
  <si>
    <t>Уточнений розподіл
видатків районного бюджету на 2015 рік</t>
  </si>
  <si>
    <t>Додаток 3</t>
  </si>
  <si>
    <t>Начальник фінансового управління райдержадміністрації</t>
  </si>
  <si>
    <t>С.В.Євдощенко</t>
  </si>
  <si>
    <t>091103</t>
  </si>
  <si>
    <t>Соціальні програми і заходи державних органів у справах молоді</t>
  </si>
  <si>
    <t>180109</t>
  </si>
  <si>
    <t>0490</t>
  </si>
  <si>
    <t>Програма стабілізації та соціально-економічного розвитку територій</t>
  </si>
  <si>
    <t xml:space="preserve">Інші субвенції </t>
  </si>
  <si>
    <t xml:space="preserve">Субвенція з обласного бюджету на виконання депутатами обласної ради доручень виборців  </t>
  </si>
  <si>
    <t>Субвенція з обласного бюджету на виконання депутатами обласної ради доручень виборців  на 2015 рік</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</si>
  <si>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</si>
  <si>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в тому числі:</t>
  </si>
  <si>
    <t xml:space="preserve">Інгульській сільській раді на поліпшення матеріально-технічної бази  Інгульського будинку культури </t>
  </si>
  <si>
    <t xml:space="preserve">Інгульській сільській раді на поліпшення матеріально-технічної бази Інгульського дошкільного навчального закладу «Ромашка» </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</si>
  <si>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</si>
  <si>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Пісківській сільській раді на придбання спортивного інвентаря для дитячого майдпнчика Пісківського дошкільного навчального закладу "Сонечко"</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</si>
  <si>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</si>
  <si>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Відділ освіти, молоді і спорту райдержадміністрації</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</si>
  <si>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</si>
  <si>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Мар"ївській сільській раді на придбання матеріалів для поточного ремонту  Мар"ївського будинку культури</t>
  </si>
  <si>
    <t>Проведення невідкладних відновлювальних робіт, будівництво та реконструкція лікарень загального профілю</t>
  </si>
  <si>
    <t>150114</t>
  </si>
  <si>
    <t>від 18.06.2015  №11</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</si>
</sst>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s>
  <fonts count="55">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name val="Times New Roman CYR"/>
      <family val="0"/>
    </font>
    <font>
      <sz val="16"/>
      <color indexed="8"/>
      <name val="Times New Roman Cyr"/>
      <family val="1"/>
    </font>
    <font>
      <b/>
      <sz val="16"/>
      <name val="Times New Roman Cyr"/>
      <family val="0"/>
    </font>
    <font>
      <sz val="16"/>
      <color indexed="8"/>
      <name val="Times New Roman"/>
      <family val="1"/>
    </font>
    <font>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4" fillId="23" borderId="1" applyNumberFormat="0" applyAlignment="0" applyProtection="0"/>
    <xf numFmtId="0" fontId="45" fillId="24" borderId="2" applyNumberFormat="0" applyAlignment="0" applyProtection="0"/>
    <xf numFmtId="0" fontId="46"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3"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7" fillId="0" borderId="6" applyNumberFormat="0" applyFill="0" applyAlignment="0" applyProtection="0"/>
    <xf numFmtId="0" fontId="48" fillId="25" borderId="7" applyNumberFormat="0" applyAlignment="0" applyProtection="0"/>
    <xf numFmtId="0" fontId="20" fillId="0" borderId="0" applyNumberFormat="0" applyFill="0" applyBorder="0" applyAlignment="0" applyProtection="0"/>
    <xf numFmtId="0" fontId="49" fillId="26" borderId="0" applyNumberFormat="0" applyBorder="0" applyAlignment="0" applyProtection="0"/>
    <xf numFmtId="0" fontId="4" fillId="0" borderId="0" applyNumberFormat="0" applyFill="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9" borderId="0" applyNumberFormat="0" applyBorder="0" applyAlignment="0" applyProtection="0"/>
  </cellStyleXfs>
  <cellXfs count="178">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3" fillId="0" borderId="0" xfId="0" applyNumberFormat="1" applyFont="1" applyFill="1" applyAlignment="1">
      <alignment/>
    </xf>
    <xf numFmtId="190" fontId="13" fillId="0" borderId="0" xfId="0" applyNumberFormat="1" applyFont="1" applyFill="1" applyAlignment="1">
      <alignment horizontal="right" vertical="top" wrapText="1"/>
    </xf>
    <xf numFmtId="190" fontId="13" fillId="0" borderId="0" xfId="0" applyNumberFormat="1" applyFont="1" applyAlignment="1">
      <alignment vertical="justify"/>
    </xf>
    <xf numFmtId="190" fontId="13" fillId="0" borderId="0" xfId="0" applyNumberFormat="1" applyFont="1" applyAlignment="1">
      <alignment horizontal="right" vertical="top"/>
    </xf>
    <xf numFmtId="190" fontId="13" fillId="0" borderId="0" xfId="0" applyNumberFormat="1" applyFont="1" applyAlignment="1">
      <alignment vertical="justify" wrapText="1"/>
    </xf>
    <xf numFmtId="190" fontId="13" fillId="0" borderId="0" xfId="0" applyNumberFormat="1" applyFont="1" applyFill="1" applyAlignment="1">
      <alignment vertical="justify"/>
    </xf>
    <xf numFmtId="190" fontId="13" fillId="0" borderId="0" xfId="0" applyNumberFormat="1" applyFont="1" applyAlignment="1">
      <alignment horizontal="right" wrapText="1"/>
    </xf>
    <xf numFmtId="190" fontId="13" fillId="0" borderId="0" xfId="0" applyNumberFormat="1" applyFont="1" applyFill="1" applyAlignment="1">
      <alignment horizontal="right" wrapText="1"/>
    </xf>
    <xf numFmtId="190" fontId="13" fillId="0" borderId="0" xfId="0" applyNumberFormat="1" applyFont="1" applyAlignment="1">
      <alignment vertical="center"/>
    </xf>
    <xf numFmtId="190" fontId="13" fillId="0" borderId="0" xfId="0" applyNumberFormat="1" applyFont="1" applyFill="1" applyAlignment="1">
      <alignment vertical="center"/>
    </xf>
    <xf numFmtId="190" fontId="6" fillId="0" borderId="0" xfId="0" applyNumberFormat="1" applyFont="1" applyFill="1" applyAlignment="1">
      <alignment horizontal="right" vertical="top" wrapText="1"/>
    </xf>
    <xf numFmtId="190" fontId="13" fillId="0" borderId="0" xfId="0" applyNumberFormat="1" applyFont="1" applyAlignment="1">
      <alignment horizontal="right" vertical="justify" wrapText="1"/>
    </xf>
    <xf numFmtId="0" fontId="6" fillId="0" borderId="0" xfId="0" applyFont="1" applyAlignment="1">
      <alignment horizontal="left" vertical="center" wrapText="1"/>
    </xf>
    <xf numFmtId="200" fontId="13" fillId="0" borderId="0" xfId="0" applyNumberFormat="1" applyFont="1" applyAlignment="1">
      <alignment horizontal="right" vertical="top" wrapText="1"/>
    </xf>
    <xf numFmtId="200" fontId="13" fillId="0" borderId="0" xfId="0" applyNumberFormat="1" applyFont="1" applyAlignment="1">
      <alignment vertical="justify" wrapText="1"/>
    </xf>
    <xf numFmtId="200" fontId="13" fillId="0" borderId="0" xfId="0" applyNumberFormat="1" applyFont="1" applyAlignment="1">
      <alignment vertical="justify"/>
    </xf>
    <xf numFmtId="200" fontId="13" fillId="0" borderId="0" xfId="0" applyNumberFormat="1" applyFont="1" applyFill="1" applyAlignment="1">
      <alignment vertical="top"/>
    </xf>
    <xf numFmtId="0" fontId="13" fillId="0" borderId="0" xfId="0" applyFont="1" applyAlignment="1">
      <alignment wrapText="1"/>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vertical="top" wrapText="1"/>
    </xf>
    <xf numFmtId="49" fontId="13" fillId="0" borderId="0" xfId="0" applyNumberFormat="1" applyFont="1" applyFill="1" applyAlignment="1" applyProtection="1">
      <alignment horizontal="center" vertical="justify"/>
      <protection locked="0"/>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0" fontId="23" fillId="0" borderId="0" xfId="0" applyFont="1" applyAlignment="1" applyProtection="1">
      <alignment horizontal="left"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4" fillId="0" borderId="0" xfId="0" applyFont="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13" fillId="0" borderId="0" xfId="0" applyFont="1" applyAlignment="1">
      <alignment horizontal="left" vertical="justify"/>
    </xf>
    <xf numFmtId="190" fontId="22" fillId="0" borderId="0" xfId="0" applyNumberFormat="1" applyFont="1" applyBorder="1" applyAlignment="1">
      <alignment horizontal="right" vertical="top" wrapText="1"/>
    </xf>
    <xf numFmtId="2" fontId="22" fillId="0" borderId="0" xfId="0" applyNumberFormat="1" applyFont="1" applyBorder="1" applyAlignment="1">
      <alignment horizontal="justify" vertical="top" wrapText="1"/>
    </xf>
    <xf numFmtId="0" fontId="22" fillId="0" borderId="0" xfId="0" applyFont="1" applyBorder="1" applyAlignment="1">
      <alignment horizontal="justify" vertical="top" wrapText="1"/>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3" fillId="0" borderId="0" xfId="0" applyFont="1" applyFill="1" applyBorder="1" applyAlignment="1">
      <alignment horizontal="justify" vertical="center" wrapText="1"/>
    </xf>
    <xf numFmtId="190" fontId="23"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90" fontId="13" fillId="0" borderId="0" xfId="0" applyNumberFormat="1" applyFont="1" applyFill="1" applyBorder="1" applyAlignment="1">
      <alignment horizontal="right" vertical="top" wrapText="1"/>
    </xf>
    <xf numFmtId="0" fontId="13" fillId="0" borderId="0" xfId="0" applyFont="1" applyFill="1" applyBorder="1" applyAlignment="1">
      <alignment horizontal="justify" vertical="top" wrapText="1"/>
    </xf>
    <xf numFmtId="49" fontId="13" fillId="30" borderId="0" xfId="0" applyNumberFormat="1" applyFont="1" applyFill="1" applyAlignment="1" applyProtection="1">
      <alignment horizontal="center" vertical="top"/>
      <protection locked="0"/>
    </xf>
    <xf numFmtId="0" fontId="13" fillId="30" borderId="0" xfId="0" applyFont="1" applyFill="1" applyBorder="1" applyAlignment="1">
      <alignment horizontal="justify" vertical="top" wrapText="1"/>
    </xf>
    <xf numFmtId="190" fontId="13" fillId="0" borderId="0" xfId="0" applyNumberFormat="1" applyFont="1" applyAlignment="1" applyProtection="1">
      <alignment horizontal="right" vertical="top" wrapText="1"/>
      <protection locked="0"/>
    </xf>
    <xf numFmtId="190" fontId="13" fillId="30" borderId="0" xfId="0" applyNumberFormat="1" applyFont="1" applyFill="1" applyBorder="1" applyAlignment="1">
      <alignment horizontal="right" vertical="top" wrapText="1"/>
    </xf>
    <xf numFmtId="2" fontId="6" fillId="0" borderId="0" xfId="0" applyNumberFormat="1" applyFont="1" applyAlignment="1">
      <alignment horizontal="left" vertical="center"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7" fillId="31" borderId="0" xfId="0" applyFont="1" applyFill="1" applyAlignment="1">
      <alignment/>
    </xf>
    <xf numFmtId="190" fontId="6" fillId="0" borderId="0" xfId="0" applyNumberFormat="1" applyFont="1" applyFill="1" applyAlignment="1">
      <alignment/>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49" fontId="21" fillId="0" borderId="18" xfId="0" applyNumberFormat="1" applyFont="1" applyBorder="1" applyAlignment="1" applyProtection="1">
      <alignment horizontal="center" vertical="center" wrapText="1"/>
      <protection locked="0"/>
    </xf>
    <xf numFmtId="49" fontId="21" fillId="0" borderId="19"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0" fontId="13" fillId="0" borderId="0" xfId="0" applyFont="1" applyAlignment="1">
      <alignment horizontal="left" vertical="center" wrapText="1"/>
    </xf>
    <xf numFmtId="0" fontId="26" fillId="0" borderId="0" xfId="0" applyFont="1" applyBorder="1" applyAlignment="1">
      <alignment horizontal="justify" vertical="top" wrapText="1"/>
    </xf>
    <xf numFmtId="49" fontId="6" fillId="0" borderId="21"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 vertical="center" wrapText="1"/>
      <protection locked="0"/>
    </xf>
    <xf numFmtId="49" fontId="21" fillId="0" borderId="21" xfId="0" applyNumberFormat="1" applyFont="1" applyBorder="1" applyAlignment="1" applyProtection="1">
      <alignment horizontal="center" vertical="center" wrapText="1"/>
      <protection locked="0"/>
    </xf>
    <xf numFmtId="49" fontId="21" fillId="0" borderId="22"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0" xfId="0" applyFont="1" applyBorder="1" applyAlignment="1">
      <alignment horizontal="center" vertical="center" wrapText="1"/>
    </xf>
    <xf numFmtId="49" fontId="21" fillId="0" borderId="25"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49" fontId="21" fillId="0" borderId="27" xfId="0" applyNumberFormat="1" applyFont="1" applyBorder="1" applyAlignment="1" applyProtection="1">
      <alignment horizontal="center" vertical="center" wrapText="1"/>
      <protection locked="0"/>
    </xf>
    <xf numFmtId="0" fontId="6" fillId="0" borderId="28" xfId="0" applyFont="1" applyBorder="1" applyAlignment="1">
      <alignment horizontal="center" vertical="center" wrapText="1"/>
    </xf>
    <xf numFmtId="49" fontId="6" fillId="0" borderId="29"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21"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2" fontId="6" fillId="0" borderId="0" xfId="0" applyNumberFormat="1" applyFont="1" applyFill="1" applyAlignment="1">
      <alignment horizontal="center"/>
    </xf>
    <xf numFmtId="0" fontId="6" fillId="0" borderId="0" xfId="0" applyFont="1" applyFill="1" applyAlignment="1">
      <alignment horizontal="center" vertical="center" wrapText="1"/>
    </xf>
    <xf numFmtId="49" fontId="6" fillId="0" borderId="18"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28"/>
  <sheetViews>
    <sheetView tabSelected="1" view="pageBreakPreview" zoomScale="55" zoomScaleNormal="60" zoomScaleSheetLayoutView="55" zoomScalePageLayoutView="45" workbookViewId="0" topLeftCell="U1">
      <selection activeCell="B4" sqref="B4:AE4"/>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0.625" style="1" customWidth="1"/>
    <col min="32" max="32" width="18.75390625" style="1" customWidth="1"/>
    <col min="33" max="33" width="16.00390625" style="1" customWidth="1"/>
    <col min="34" max="16384" width="9.125" style="1" customWidth="1"/>
  </cols>
  <sheetData>
    <row r="1" spans="29:31" ht="18.75">
      <c r="AC1" s="21" t="s">
        <v>197</v>
      </c>
      <c r="AD1" s="21"/>
      <c r="AE1" s="18"/>
    </row>
    <row r="2" spans="29:31" ht="18.75">
      <c r="AC2" s="18" t="s">
        <v>188</v>
      </c>
      <c r="AD2" s="18"/>
      <c r="AE2" s="18"/>
    </row>
    <row r="3" spans="4:31" ht="18.75">
      <c r="D3" s="20"/>
      <c r="E3" s="20"/>
      <c r="F3" s="20"/>
      <c r="G3" s="20"/>
      <c r="H3" s="20"/>
      <c r="I3" s="20"/>
      <c r="J3" s="20"/>
      <c r="K3" s="20"/>
      <c r="L3" s="20"/>
      <c r="M3" s="20"/>
      <c r="N3" s="20"/>
      <c r="O3" s="20"/>
      <c r="P3" s="20"/>
      <c r="Q3" s="20"/>
      <c r="R3" s="20"/>
      <c r="S3" s="20"/>
      <c r="AC3" s="18" t="s">
        <v>220</v>
      </c>
      <c r="AD3" s="18"/>
      <c r="AE3" s="18"/>
    </row>
    <row r="4" spans="1:46" ht="54.75" customHeight="1">
      <c r="A4" s="51"/>
      <c r="B4" s="174" t="s">
        <v>196</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50</v>
      </c>
    </row>
    <row r="6" spans="1:31" ht="33" customHeight="1" thickBot="1">
      <c r="A6" s="170" t="s">
        <v>62</v>
      </c>
      <c r="B6" s="170" t="s">
        <v>53</v>
      </c>
      <c r="C6" s="170" t="s">
        <v>54</v>
      </c>
      <c r="D6" s="170" t="s">
        <v>189</v>
      </c>
      <c r="E6" s="146" t="s">
        <v>45</v>
      </c>
      <c r="F6" s="147"/>
      <c r="G6" s="147"/>
      <c r="H6" s="147"/>
      <c r="I6" s="167"/>
      <c r="J6" s="146" t="s">
        <v>51</v>
      </c>
      <c r="K6" s="147"/>
      <c r="L6" s="147"/>
      <c r="M6" s="147"/>
      <c r="N6" s="147"/>
      <c r="O6" s="146" t="s">
        <v>52</v>
      </c>
      <c r="P6" s="147"/>
      <c r="Q6" s="147"/>
      <c r="R6" s="147"/>
      <c r="S6" s="167"/>
      <c r="T6" s="146" t="s">
        <v>186</v>
      </c>
      <c r="U6" s="147"/>
      <c r="V6" s="147"/>
      <c r="W6" s="147"/>
      <c r="X6" s="167"/>
      <c r="Y6" s="146" t="s">
        <v>187</v>
      </c>
      <c r="Z6" s="147"/>
      <c r="AA6" s="147"/>
      <c r="AB6" s="147"/>
      <c r="AC6" s="147"/>
      <c r="AD6" s="147"/>
      <c r="AE6" s="160" t="s">
        <v>43</v>
      </c>
    </row>
    <row r="7" spans="1:31" ht="18.75" customHeight="1" thickBot="1">
      <c r="A7" s="171"/>
      <c r="B7" s="171"/>
      <c r="C7" s="171"/>
      <c r="D7" s="171"/>
      <c r="E7" s="153" t="s">
        <v>0</v>
      </c>
      <c r="F7" s="164" t="s">
        <v>56</v>
      </c>
      <c r="G7" s="168" t="s">
        <v>55</v>
      </c>
      <c r="H7" s="169"/>
      <c r="I7" s="156" t="s">
        <v>57</v>
      </c>
      <c r="J7" s="153" t="s">
        <v>0</v>
      </c>
      <c r="K7" s="148" t="s">
        <v>56</v>
      </c>
      <c r="L7" s="168" t="s">
        <v>55</v>
      </c>
      <c r="M7" s="169"/>
      <c r="N7" s="156" t="s">
        <v>57</v>
      </c>
      <c r="O7" s="153" t="s">
        <v>0</v>
      </c>
      <c r="P7" s="148" t="s">
        <v>56</v>
      </c>
      <c r="Q7" s="168" t="s">
        <v>55</v>
      </c>
      <c r="R7" s="169"/>
      <c r="S7" s="156" t="s">
        <v>57</v>
      </c>
      <c r="T7" s="153" t="s">
        <v>0</v>
      </c>
      <c r="U7" s="164" t="s">
        <v>56</v>
      </c>
      <c r="V7" s="168" t="s">
        <v>55</v>
      </c>
      <c r="W7" s="169"/>
      <c r="X7" s="156" t="s">
        <v>57</v>
      </c>
      <c r="Y7" s="175" t="s">
        <v>0</v>
      </c>
      <c r="Z7" s="148" t="s">
        <v>56</v>
      </c>
      <c r="AA7" s="168" t="s">
        <v>55</v>
      </c>
      <c r="AB7" s="177"/>
      <c r="AC7" s="148" t="s">
        <v>57</v>
      </c>
      <c r="AD7" s="81" t="s">
        <v>55</v>
      </c>
      <c r="AE7" s="161"/>
    </row>
    <row r="8" spans="1:31" ht="14.25" customHeight="1">
      <c r="A8" s="171"/>
      <c r="B8" s="171"/>
      <c r="C8" s="171"/>
      <c r="D8" s="171"/>
      <c r="E8" s="154"/>
      <c r="F8" s="165"/>
      <c r="G8" s="153" t="s">
        <v>1</v>
      </c>
      <c r="H8" s="153" t="s">
        <v>2</v>
      </c>
      <c r="I8" s="149"/>
      <c r="J8" s="154"/>
      <c r="K8" s="149"/>
      <c r="L8" s="158" t="s">
        <v>1</v>
      </c>
      <c r="M8" s="153" t="s">
        <v>2</v>
      </c>
      <c r="N8" s="149"/>
      <c r="O8" s="154"/>
      <c r="P8" s="149"/>
      <c r="Q8" s="158" t="s">
        <v>1</v>
      </c>
      <c r="R8" s="153" t="s">
        <v>2</v>
      </c>
      <c r="S8" s="149"/>
      <c r="T8" s="154"/>
      <c r="U8" s="165"/>
      <c r="V8" s="153" t="s">
        <v>1</v>
      </c>
      <c r="W8" s="153" t="s">
        <v>2</v>
      </c>
      <c r="X8" s="149"/>
      <c r="Y8" s="154"/>
      <c r="Z8" s="149"/>
      <c r="AA8" s="153" t="s">
        <v>1</v>
      </c>
      <c r="AB8" s="158" t="s">
        <v>2</v>
      </c>
      <c r="AC8" s="149"/>
      <c r="AD8" s="153" t="s">
        <v>31</v>
      </c>
      <c r="AE8" s="162"/>
    </row>
    <row r="9" spans="1:31" ht="99" customHeight="1" thickBot="1">
      <c r="A9" s="172"/>
      <c r="B9" s="172"/>
      <c r="C9" s="172"/>
      <c r="D9" s="172"/>
      <c r="E9" s="155"/>
      <c r="F9" s="166"/>
      <c r="G9" s="155"/>
      <c r="H9" s="155"/>
      <c r="I9" s="157"/>
      <c r="J9" s="155"/>
      <c r="K9" s="150"/>
      <c r="L9" s="159"/>
      <c r="M9" s="155"/>
      <c r="N9" s="157"/>
      <c r="O9" s="155"/>
      <c r="P9" s="150"/>
      <c r="Q9" s="159"/>
      <c r="R9" s="155"/>
      <c r="S9" s="157"/>
      <c r="T9" s="155"/>
      <c r="U9" s="166"/>
      <c r="V9" s="155"/>
      <c r="W9" s="155"/>
      <c r="X9" s="157"/>
      <c r="Y9" s="176"/>
      <c r="Z9" s="150"/>
      <c r="AA9" s="155"/>
      <c r="AB9" s="159"/>
      <c r="AC9" s="150"/>
      <c r="AD9" s="155"/>
      <c r="AE9" s="163"/>
    </row>
    <row r="10" spans="1:31" ht="17.25" customHeight="1" thickBot="1">
      <c r="A10" s="82">
        <v>1</v>
      </c>
      <c r="B10" s="82">
        <v>2</v>
      </c>
      <c r="C10" s="83">
        <v>3</v>
      </c>
      <c r="D10" s="82">
        <v>4</v>
      </c>
      <c r="E10" s="84"/>
      <c r="F10" s="84"/>
      <c r="G10" s="84"/>
      <c r="H10" s="84"/>
      <c r="I10" s="84"/>
      <c r="J10" s="84"/>
      <c r="K10" s="84"/>
      <c r="L10" s="84"/>
      <c r="M10" s="84"/>
      <c r="N10" s="84"/>
      <c r="O10" s="84"/>
      <c r="P10" s="84"/>
      <c r="Q10" s="84"/>
      <c r="R10" s="84"/>
      <c r="S10" s="84"/>
      <c r="T10" s="85">
        <v>5</v>
      </c>
      <c r="U10" s="85">
        <v>6</v>
      </c>
      <c r="V10" s="85">
        <v>7</v>
      </c>
      <c r="W10" s="85">
        <v>8</v>
      </c>
      <c r="X10" s="85">
        <v>9</v>
      </c>
      <c r="Y10" s="86">
        <v>10</v>
      </c>
      <c r="Z10" s="86">
        <v>11</v>
      </c>
      <c r="AA10" s="86">
        <v>12</v>
      </c>
      <c r="AB10" s="86">
        <v>13</v>
      </c>
      <c r="AC10" s="87">
        <v>14</v>
      </c>
      <c r="AD10" s="82">
        <v>15</v>
      </c>
      <c r="AE10" s="88" t="s">
        <v>61</v>
      </c>
    </row>
    <row r="11" spans="1:31" ht="21" customHeight="1">
      <c r="A11" s="89"/>
      <c r="B11" s="90"/>
      <c r="C11" s="90"/>
      <c r="D11" s="70" t="s">
        <v>78</v>
      </c>
      <c r="E11" s="70"/>
      <c r="F11" s="70"/>
      <c r="G11" s="70"/>
      <c r="H11" s="70"/>
      <c r="I11" s="70"/>
      <c r="J11" s="70"/>
      <c r="K11" s="70"/>
      <c r="L11" s="70"/>
      <c r="M11" s="70"/>
      <c r="N11" s="70"/>
      <c r="O11" s="70"/>
      <c r="P11" s="70"/>
      <c r="Q11" s="70"/>
      <c r="R11" s="70"/>
      <c r="S11" s="70"/>
      <c r="T11" s="50"/>
      <c r="U11" s="50"/>
      <c r="V11" s="50"/>
      <c r="W11" s="50"/>
      <c r="X11" s="50"/>
      <c r="Y11" s="51"/>
      <c r="Z11" s="51"/>
      <c r="AA11" s="51"/>
      <c r="AB11" s="51"/>
      <c r="AC11" s="25"/>
      <c r="AD11" s="25"/>
      <c r="AE11" s="52"/>
    </row>
    <row r="12" spans="1:32" ht="28.5" customHeight="1">
      <c r="A12" s="91"/>
      <c r="B12" s="92" t="s">
        <v>32</v>
      </c>
      <c r="C12" s="92" t="s">
        <v>59</v>
      </c>
      <c r="D12" s="93" t="s">
        <v>14</v>
      </c>
      <c r="E12" s="53">
        <f>F12+I12</f>
        <v>6244</v>
      </c>
      <c r="F12" s="53">
        <v>6244</v>
      </c>
      <c r="G12" s="53">
        <v>2432</v>
      </c>
      <c r="H12" s="53">
        <v>464.5</v>
      </c>
      <c r="I12" s="53"/>
      <c r="J12" s="93"/>
      <c r="K12" s="93"/>
      <c r="L12" s="93"/>
      <c r="M12" s="93"/>
      <c r="N12" s="93"/>
      <c r="O12" s="93"/>
      <c r="P12" s="93"/>
      <c r="Q12" s="93"/>
      <c r="R12" s="93"/>
      <c r="S12" s="93"/>
      <c r="T12" s="53">
        <f>U12+X12</f>
        <v>1018.621</v>
      </c>
      <c r="U12" s="53">
        <f>1013.1+5.521</f>
        <v>1018.621</v>
      </c>
      <c r="V12" s="53">
        <v>596.6</v>
      </c>
      <c r="W12" s="53">
        <v>117.5</v>
      </c>
      <c r="X12" s="53">
        <f>I12+N12+S12</f>
        <v>0</v>
      </c>
      <c r="Y12" s="54">
        <v>0.595</v>
      </c>
      <c r="Z12" s="54">
        <v>0.595</v>
      </c>
      <c r="AA12" s="54"/>
      <c r="AB12" s="54"/>
      <c r="AC12" s="55"/>
      <c r="AD12" s="55">
        <f>100+42.6-100-42.6</f>
        <v>0</v>
      </c>
      <c r="AE12" s="55">
        <f>T12+Y12</f>
        <v>1019.216</v>
      </c>
      <c r="AF12" s="17"/>
    </row>
    <row r="13" spans="1:32" ht="19.5" customHeight="1" hidden="1">
      <c r="A13" s="91"/>
      <c r="B13" s="92" t="s">
        <v>39</v>
      </c>
      <c r="C13" s="92"/>
      <c r="D13" s="93" t="s">
        <v>10</v>
      </c>
      <c r="E13" s="53"/>
      <c r="F13" s="53"/>
      <c r="G13" s="53"/>
      <c r="H13" s="53"/>
      <c r="I13" s="53"/>
      <c r="J13" s="93"/>
      <c r="K13" s="93"/>
      <c r="L13" s="93"/>
      <c r="M13" s="93"/>
      <c r="N13" s="93"/>
      <c r="O13" s="93"/>
      <c r="P13" s="93"/>
      <c r="Q13" s="93"/>
      <c r="R13" s="93"/>
      <c r="S13" s="93"/>
      <c r="T13" s="53">
        <f>E13+J13+O13</f>
        <v>0</v>
      </c>
      <c r="U13" s="53"/>
      <c r="V13" s="53">
        <f aca="true" t="shared" si="0" ref="V13:W15">G13+L13+Q13</f>
        <v>0</v>
      </c>
      <c r="W13" s="53">
        <f t="shared" si="0"/>
        <v>0</v>
      </c>
      <c r="X13" s="53"/>
      <c r="Y13" s="54"/>
      <c r="Z13" s="54"/>
      <c r="AA13" s="54"/>
      <c r="AB13" s="54"/>
      <c r="AC13" s="55"/>
      <c r="AD13" s="55"/>
      <c r="AE13" s="55">
        <f aca="true" t="shared" si="1" ref="AE13:AE26">T13+Y13</f>
        <v>0</v>
      </c>
      <c r="AF13" s="17"/>
    </row>
    <row r="14" spans="1:35" ht="20.25" customHeight="1">
      <c r="A14" s="91"/>
      <c r="B14" s="94"/>
      <c r="C14" s="94"/>
      <c r="D14" s="70" t="s">
        <v>30</v>
      </c>
      <c r="E14" s="95" t="e">
        <f>E12+#REF!+E13</f>
        <v>#REF!</v>
      </c>
      <c r="F14" s="95" t="e">
        <f>F12+#REF!+F13</f>
        <v>#REF!</v>
      </c>
      <c r="G14" s="95" t="e">
        <f>G12+#REF!+G13</f>
        <v>#REF!</v>
      </c>
      <c r="H14" s="95" t="e">
        <f>H12+#REF!+H13</f>
        <v>#REF!</v>
      </c>
      <c r="I14" s="95" t="e">
        <f>I12+#REF!+I13</f>
        <v>#REF!</v>
      </c>
      <c r="J14" s="70" t="e">
        <f>J12+#REF!+J13</f>
        <v>#REF!</v>
      </c>
      <c r="K14" s="70"/>
      <c r="L14" s="70" t="e">
        <f>L12+#REF!+L13</f>
        <v>#REF!</v>
      </c>
      <c r="M14" s="70" t="e">
        <f>M12+#REF!+M13</f>
        <v>#REF!</v>
      </c>
      <c r="N14" s="70"/>
      <c r="O14" s="70" t="e">
        <f>O12+#REF!+O13</f>
        <v>#REF!</v>
      </c>
      <c r="P14" s="70"/>
      <c r="Q14" s="70" t="e">
        <f>Q12+#REF!+Q13</f>
        <v>#REF!</v>
      </c>
      <c r="R14" s="70" t="e">
        <f>R12+#REF!+R13</f>
        <v>#REF!</v>
      </c>
      <c r="S14" s="70"/>
      <c r="T14" s="56">
        <f>T12</f>
        <v>1018.621</v>
      </c>
      <c r="U14" s="56">
        <f aca="true" t="shared" si="2" ref="U14:AD14">U12</f>
        <v>1018.621</v>
      </c>
      <c r="V14" s="56">
        <f t="shared" si="2"/>
        <v>596.6</v>
      </c>
      <c r="W14" s="56">
        <f t="shared" si="2"/>
        <v>117.5</v>
      </c>
      <c r="X14" s="56">
        <f t="shared" si="2"/>
        <v>0</v>
      </c>
      <c r="Y14" s="56">
        <f t="shared" si="2"/>
        <v>0.595</v>
      </c>
      <c r="Z14" s="56">
        <f t="shared" si="2"/>
        <v>0.595</v>
      </c>
      <c r="AA14" s="56">
        <f t="shared" si="2"/>
        <v>0</v>
      </c>
      <c r="AB14" s="56">
        <f t="shared" si="2"/>
        <v>0</v>
      </c>
      <c r="AC14" s="56">
        <f t="shared" si="2"/>
        <v>0</v>
      </c>
      <c r="AD14" s="56">
        <f t="shared" si="2"/>
        <v>0</v>
      </c>
      <c r="AE14" s="57">
        <f>T14+Y14</f>
        <v>1019.216</v>
      </c>
      <c r="AF14" s="19"/>
      <c r="AG14" s="7"/>
      <c r="AH14" s="7"/>
      <c r="AI14" s="7"/>
    </row>
    <row r="15" spans="1:32" s="3" customFormat="1" ht="32.25" customHeight="1">
      <c r="A15" s="89"/>
      <c r="B15" s="94"/>
      <c r="C15" s="94"/>
      <c r="D15" s="50" t="s">
        <v>79</v>
      </c>
      <c r="E15" s="49"/>
      <c r="F15" s="49"/>
      <c r="G15" s="49"/>
      <c r="H15" s="49"/>
      <c r="I15" s="49"/>
      <c r="J15" s="50"/>
      <c r="K15" s="50"/>
      <c r="L15" s="50"/>
      <c r="M15" s="50"/>
      <c r="N15" s="50"/>
      <c r="O15" s="50"/>
      <c r="P15" s="50"/>
      <c r="Q15" s="50"/>
      <c r="R15" s="50"/>
      <c r="S15" s="50"/>
      <c r="T15" s="53">
        <f>E15+J15+O15</f>
        <v>0</v>
      </c>
      <c r="U15" s="53"/>
      <c r="V15" s="53">
        <f t="shared" si="0"/>
        <v>0</v>
      </c>
      <c r="W15" s="53">
        <f t="shared" si="0"/>
        <v>0</v>
      </c>
      <c r="X15" s="53"/>
      <c r="Y15" s="54">
        <f>Z15+AC15</f>
        <v>0</v>
      </c>
      <c r="Z15" s="42"/>
      <c r="AA15" s="42"/>
      <c r="AB15" s="42"/>
      <c r="AC15" s="58"/>
      <c r="AD15" s="58"/>
      <c r="AE15" s="55">
        <f t="shared" si="1"/>
        <v>0</v>
      </c>
      <c r="AF15" s="19"/>
    </row>
    <row r="16" spans="1:32" s="3" customFormat="1" ht="30" customHeight="1">
      <c r="A16" s="91"/>
      <c r="B16" s="92" t="s">
        <v>26</v>
      </c>
      <c r="C16" s="92" t="s">
        <v>75</v>
      </c>
      <c r="D16" s="80" t="s">
        <v>20</v>
      </c>
      <c r="E16" s="53">
        <v>1111</v>
      </c>
      <c r="F16" s="53">
        <v>1111</v>
      </c>
      <c r="G16" s="53">
        <v>701.2</v>
      </c>
      <c r="H16" s="53">
        <v>88.38</v>
      </c>
      <c r="I16" s="53"/>
      <c r="J16" s="80"/>
      <c r="K16" s="80"/>
      <c r="L16" s="80"/>
      <c r="M16" s="80"/>
      <c r="N16" s="80"/>
      <c r="O16" s="80"/>
      <c r="P16" s="80"/>
      <c r="Q16" s="80"/>
      <c r="R16" s="80"/>
      <c r="S16" s="80"/>
      <c r="T16" s="53">
        <f aca="true" t="shared" si="3" ref="T16:T26">U16+X16</f>
        <v>49.64</v>
      </c>
      <c r="U16" s="53">
        <f>51.84-2.2</f>
        <v>49.64</v>
      </c>
      <c r="V16" s="53"/>
      <c r="W16" s="53"/>
      <c r="X16" s="53"/>
      <c r="Y16" s="54"/>
      <c r="Z16" s="54"/>
      <c r="AA16" s="54"/>
      <c r="AB16" s="54"/>
      <c r="AC16" s="55"/>
      <c r="AD16" s="55"/>
      <c r="AE16" s="55">
        <f t="shared" si="1"/>
        <v>49.64</v>
      </c>
      <c r="AF16" s="19"/>
    </row>
    <row r="17" spans="1:32" s="3" customFormat="1" ht="30" customHeight="1">
      <c r="A17" s="89"/>
      <c r="B17" s="96" t="s">
        <v>27</v>
      </c>
      <c r="C17" s="96"/>
      <c r="D17" s="76" t="s">
        <v>16</v>
      </c>
      <c r="E17" s="53"/>
      <c r="F17" s="53"/>
      <c r="G17" s="53"/>
      <c r="H17" s="53"/>
      <c r="I17" s="53"/>
      <c r="J17" s="80"/>
      <c r="K17" s="80"/>
      <c r="L17" s="80"/>
      <c r="M17" s="80"/>
      <c r="N17" s="80"/>
      <c r="O17" s="80"/>
      <c r="P17" s="80"/>
      <c r="Q17" s="80"/>
      <c r="R17" s="80"/>
      <c r="S17" s="80"/>
      <c r="T17" s="53">
        <f>U17+X17</f>
        <v>22423.577</v>
      </c>
      <c r="U17" s="53">
        <f>U18+U20</f>
        <v>22423.577</v>
      </c>
      <c r="V17" s="53">
        <f aca="true" t="shared" si="4" ref="V17:AD17">V18+V20</f>
        <v>7692.7</v>
      </c>
      <c r="W17" s="53">
        <f t="shared" si="4"/>
        <v>2119.3</v>
      </c>
      <c r="X17" s="53">
        <f t="shared" si="4"/>
        <v>0</v>
      </c>
      <c r="Y17" s="53">
        <f>Y18+Y20</f>
        <v>386.7</v>
      </c>
      <c r="Z17" s="53">
        <f t="shared" si="4"/>
        <v>354.2</v>
      </c>
      <c r="AA17" s="53">
        <f t="shared" si="4"/>
        <v>130</v>
      </c>
      <c r="AB17" s="53">
        <f t="shared" si="4"/>
        <v>9</v>
      </c>
      <c r="AC17" s="53">
        <f t="shared" si="4"/>
        <v>32.5</v>
      </c>
      <c r="AD17" s="53">
        <f t="shared" si="4"/>
        <v>32.5</v>
      </c>
      <c r="AE17" s="55">
        <f t="shared" si="1"/>
        <v>22810.277000000002</v>
      </c>
      <c r="AF17" s="19"/>
    </row>
    <row r="18" spans="1:32" s="3" customFormat="1" ht="29.25" customHeight="1">
      <c r="A18" s="91"/>
      <c r="B18" s="96" t="s">
        <v>28</v>
      </c>
      <c r="C18" s="96" t="s">
        <v>71</v>
      </c>
      <c r="D18" s="76" t="s">
        <v>6</v>
      </c>
      <c r="E18" s="53">
        <f>F18+I18</f>
        <v>274.2</v>
      </c>
      <c r="F18" s="53">
        <v>274.2</v>
      </c>
      <c r="G18" s="53">
        <v>156.859</v>
      </c>
      <c r="H18" s="53">
        <v>12.109</v>
      </c>
      <c r="I18" s="53"/>
      <c r="J18" s="80"/>
      <c r="K18" s="80"/>
      <c r="L18" s="80"/>
      <c r="M18" s="80"/>
      <c r="N18" s="80"/>
      <c r="O18" s="80"/>
      <c r="P18" s="80"/>
      <c r="Q18" s="80"/>
      <c r="R18" s="80"/>
      <c r="S18" s="80"/>
      <c r="T18" s="53">
        <f t="shared" si="3"/>
        <v>15459.234</v>
      </c>
      <c r="U18" s="53">
        <f>15361.8+77.662+19.772</f>
        <v>15459.234</v>
      </c>
      <c r="V18" s="53">
        <v>7692.7</v>
      </c>
      <c r="W18" s="53">
        <v>2119.3</v>
      </c>
      <c r="X18" s="53"/>
      <c r="Y18" s="54">
        <f>Z18+AC18</f>
        <v>380</v>
      </c>
      <c r="Z18" s="54">
        <v>350</v>
      </c>
      <c r="AA18" s="54">
        <v>130</v>
      </c>
      <c r="AB18" s="54">
        <v>9</v>
      </c>
      <c r="AC18" s="55">
        <f>30</f>
        <v>30</v>
      </c>
      <c r="AD18" s="55">
        <f>30</f>
        <v>30</v>
      </c>
      <c r="AE18" s="55">
        <f t="shared" si="1"/>
        <v>15839.234</v>
      </c>
      <c r="AF18" s="19"/>
    </row>
    <row r="19" spans="1:32" s="3" customFormat="1" ht="29.25" customHeight="1">
      <c r="A19" s="91"/>
      <c r="B19" s="96"/>
      <c r="C19" s="96"/>
      <c r="D19" s="97" t="s">
        <v>95</v>
      </c>
      <c r="E19" s="53"/>
      <c r="F19" s="53"/>
      <c r="G19" s="53"/>
      <c r="H19" s="53"/>
      <c r="I19" s="53"/>
      <c r="J19" s="80"/>
      <c r="K19" s="80"/>
      <c r="L19" s="80"/>
      <c r="M19" s="80"/>
      <c r="N19" s="80"/>
      <c r="O19" s="80"/>
      <c r="P19" s="80"/>
      <c r="Q19" s="80"/>
      <c r="R19" s="80"/>
      <c r="S19" s="80"/>
      <c r="T19" s="53">
        <f t="shared" si="3"/>
        <v>15361.8</v>
      </c>
      <c r="U19" s="53">
        <v>15361.8</v>
      </c>
      <c r="V19" s="53">
        <v>7692.7</v>
      </c>
      <c r="W19" s="53">
        <v>2119.3</v>
      </c>
      <c r="X19" s="53"/>
      <c r="Y19" s="54"/>
      <c r="Z19" s="54"/>
      <c r="AA19" s="54"/>
      <c r="AB19" s="54"/>
      <c r="AC19" s="55"/>
      <c r="AD19" s="55"/>
      <c r="AE19" s="55"/>
      <c r="AF19" s="19"/>
    </row>
    <row r="20" spans="1:32" s="3" customFormat="1" ht="45.75" customHeight="1">
      <c r="A20" s="91"/>
      <c r="B20" s="92" t="s">
        <v>80</v>
      </c>
      <c r="C20" s="92" t="s">
        <v>174</v>
      </c>
      <c r="D20" s="98" t="s">
        <v>81</v>
      </c>
      <c r="E20" s="53"/>
      <c r="F20" s="53"/>
      <c r="G20" s="53"/>
      <c r="H20" s="53"/>
      <c r="I20" s="53"/>
      <c r="J20" s="80"/>
      <c r="K20" s="80"/>
      <c r="L20" s="80"/>
      <c r="M20" s="80"/>
      <c r="N20" s="80"/>
      <c r="O20" s="80"/>
      <c r="P20" s="80"/>
      <c r="Q20" s="80"/>
      <c r="R20" s="80"/>
      <c r="S20" s="80"/>
      <c r="T20" s="53">
        <f t="shared" si="3"/>
        <v>6964.343</v>
      </c>
      <c r="U20" s="53">
        <f>6942+10.343+12</f>
        <v>6964.343</v>
      </c>
      <c r="V20" s="53"/>
      <c r="W20" s="53"/>
      <c r="X20" s="53"/>
      <c r="Y20" s="54">
        <f>Z20+AC20</f>
        <v>6.7</v>
      </c>
      <c r="Z20" s="54">
        <v>4.2</v>
      </c>
      <c r="AA20" s="54"/>
      <c r="AB20" s="54"/>
      <c r="AC20" s="55">
        <v>2.5</v>
      </c>
      <c r="AD20" s="55">
        <v>2.5</v>
      </c>
      <c r="AE20" s="55">
        <f t="shared" si="1"/>
        <v>6971.043</v>
      </c>
      <c r="AF20" s="19"/>
    </row>
    <row r="21" spans="1:32" s="3" customFormat="1" ht="34.5" customHeight="1">
      <c r="A21" s="91"/>
      <c r="B21" s="92"/>
      <c r="C21" s="92"/>
      <c r="D21" s="97" t="s">
        <v>95</v>
      </c>
      <c r="E21" s="53"/>
      <c r="F21" s="53"/>
      <c r="G21" s="53"/>
      <c r="H21" s="53"/>
      <c r="I21" s="53"/>
      <c r="J21" s="80"/>
      <c r="K21" s="80"/>
      <c r="L21" s="80"/>
      <c r="M21" s="80"/>
      <c r="N21" s="80"/>
      <c r="O21" s="80"/>
      <c r="P21" s="80"/>
      <c r="Q21" s="80"/>
      <c r="R21" s="80"/>
      <c r="S21" s="80"/>
      <c r="T21" s="53">
        <f t="shared" si="3"/>
        <v>6942</v>
      </c>
      <c r="U21" s="53">
        <v>6942</v>
      </c>
      <c r="V21" s="53"/>
      <c r="W21" s="53"/>
      <c r="X21" s="53">
        <f>X18+X20</f>
        <v>0</v>
      </c>
      <c r="Y21" s="54">
        <f>Z21+AC21</f>
        <v>0</v>
      </c>
      <c r="Z21" s="53"/>
      <c r="AA21" s="53"/>
      <c r="AB21" s="53"/>
      <c r="AC21" s="53"/>
      <c r="AD21" s="53"/>
      <c r="AE21" s="55">
        <f>T21+Y21</f>
        <v>6942</v>
      </c>
      <c r="AF21" s="19"/>
    </row>
    <row r="22" spans="1:32" s="3" customFormat="1" ht="34.5" customHeight="1">
      <c r="A22" s="91"/>
      <c r="B22" s="92" t="s">
        <v>191</v>
      </c>
      <c r="C22" s="92" t="s">
        <v>67</v>
      </c>
      <c r="D22" s="98" t="s">
        <v>192</v>
      </c>
      <c r="E22" s="53"/>
      <c r="F22" s="53"/>
      <c r="G22" s="53"/>
      <c r="H22" s="53"/>
      <c r="I22" s="53"/>
      <c r="J22" s="80"/>
      <c r="K22" s="80"/>
      <c r="L22" s="80"/>
      <c r="M22" s="80"/>
      <c r="N22" s="80"/>
      <c r="O22" s="80"/>
      <c r="P22" s="80"/>
      <c r="Q22" s="80"/>
      <c r="R22" s="80"/>
      <c r="S22" s="80"/>
      <c r="T22" s="53">
        <f t="shared" si="3"/>
        <v>6.7</v>
      </c>
      <c r="U22" s="53">
        <f>5.2+1.5</f>
        <v>6.7</v>
      </c>
      <c r="V22" s="53"/>
      <c r="W22" s="53"/>
      <c r="X22" s="53"/>
      <c r="Y22" s="54">
        <f>Z22+AC22</f>
        <v>0</v>
      </c>
      <c r="Z22" s="53"/>
      <c r="AA22" s="53"/>
      <c r="AB22" s="53"/>
      <c r="AC22" s="53"/>
      <c r="AD22" s="53"/>
      <c r="AE22" s="55">
        <f>T22+Y22</f>
        <v>6.7</v>
      </c>
      <c r="AF22" s="19"/>
    </row>
    <row r="23" spans="1:32" s="3" customFormat="1" ht="64.5" customHeight="1">
      <c r="A23" s="91"/>
      <c r="B23" s="92" t="s">
        <v>219</v>
      </c>
      <c r="C23" s="92" t="s">
        <v>71</v>
      </c>
      <c r="D23" s="93" t="s">
        <v>218</v>
      </c>
      <c r="E23" s="53"/>
      <c r="F23" s="53"/>
      <c r="G23" s="53"/>
      <c r="H23" s="53"/>
      <c r="I23" s="53"/>
      <c r="J23" s="80"/>
      <c r="K23" s="80"/>
      <c r="L23" s="80"/>
      <c r="M23" s="80"/>
      <c r="N23" s="80"/>
      <c r="O23" s="80"/>
      <c r="P23" s="80"/>
      <c r="Q23" s="80"/>
      <c r="R23" s="80"/>
      <c r="S23" s="80"/>
      <c r="T23" s="53"/>
      <c r="U23" s="53"/>
      <c r="V23" s="53"/>
      <c r="W23" s="53"/>
      <c r="X23" s="53"/>
      <c r="Y23" s="54">
        <f>Z23+AC23</f>
        <v>50</v>
      </c>
      <c r="Z23" s="53"/>
      <c r="AA23" s="53"/>
      <c r="AB23" s="53"/>
      <c r="AC23" s="53">
        <v>50</v>
      </c>
      <c r="AD23" s="53">
        <v>50</v>
      </c>
      <c r="AE23" s="55">
        <f>T23+Y23</f>
        <v>50</v>
      </c>
      <c r="AF23" s="19"/>
    </row>
    <row r="24" spans="1:32" s="3" customFormat="1" ht="56.25" customHeight="1">
      <c r="A24" s="91"/>
      <c r="B24" s="92" t="s">
        <v>202</v>
      </c>
      <c r="C24" s="92" t="s">
        <v>203</v>
      </c>
      <c r="D24" s="98" t="s">
        <v>204</v>
      </c>
      <c r="E24" s="53"/>
      <c r="F24" s="53"/>
      <c r="G24" s="53"/>
      <c r="H24" s="53"/>
      <c r="I24" s="53"/>
      <c r="J24" s="80"/>
      <c r="K24" s="80"/>
      <c r="L24" s="80"/>
      <c r="M24" s="80"/>
      <c r="N24" s="80"/>
      <c r="O24" s="80"/>
      <c r="P24" s="80"/>
      <c r="Q24" s="80"/>
      <c r="R24" s="80"/>
      <c r="S24" s="80"/>
      <c r="T24" s="53">
        <f t="shared" si="3"/>
        <v>10</v>
      </c>
      <c r="U24" s="53">
        <v>10</v>
      </c>
      <c r="V24" s="53"/>
      <c r="W24" s="53"/>
      <c r="X24" s="53"/>
      <c r="Y24" s="53"/>
      <c r="Z24" s="53"/>
      <c r="AA24" s="53"/>
      <c r="AB24" s="53"/>
      <c r="AC24" s="53"/>
      <c r="AD24" s="53"/>
      <c r="AE24" s="55">
        <f>T24+Y24</f>
        <v>10</v>
      </c>
      <c r="AF24" s="19"/>
    </row>
    <row r="25" spans="1:32" s="3" customFormat="1" ht="60.75" customHeight="1">
      <c r="A25" s="91"/>
      <c r="B25" s="92" t="s">
        <v>193</v>
      </c>
      <c r="C25" s="92" t="s">
        <v>194</v>
      </c>
      <c r="D25" s="99" t="s">
        <v>195</v>
      </c>
      <c r="E25" s="53"/>
      <c r="F25" s="53"/>
      <c r="G25" s="53"/>
      <c r="H25" s="53"/>
      <c r="I25" s="53"/>
      <c r="J25" s="80"/>
      <c r="K25" s="80"/>
      <c r="L25" s="80"/>
      <c r="M25" s="80"/>
      <c r="N25" s="80"/>
      <c r="O25" s="80"/>
      <c r="P25" s="80"/>
      <c r="Q25" s="80"/>
      <c r="R25" s="80"/>
      <c r="S25" s="80"/>
      <c r="T25" s="53">
        <f t="shared" si="3"/>
        <v>107.763</v>
      </c>
      <c r="U25" s="53">
        <f>7.763+16+84</f>
        <v>107.763</v>
      </c>
      <c r="V25" s="53"/>
      <c r="W25" s="53"/>
      <c r="X25" s="53"/>
      <c r="Y25" s="53"/>
      <c r="Z25" s="53"/>
      <c r="AA25" s="53"/>
      <c r="AB25" s="53"/>
      <c r="AC25" s="53"/>
      <c r="AD25" s="53"/>
      <c r="AE25" s="55">
        <f>T25+Y25</f>
        <v>107.763</v>
      </c>
      <c r="AF25" s="19"/>
    </row>
    <row r="26" spans="1:32" s="3" customFormat="1" ht="56.25" customHeight="1">
      <c r="A26" s="91"/>
      <c r="B26" s="100" t="s">
        <v>41</v>
      </c>
      <c r="C26" s="101" t="s">
        <v>58</v>
      </c>
      <c r="D26" s="98" t="s">
        <v>82</v>
      </c>
      <c r="E26" s="53"/>
      <c r="F26" s="53"/>
      <c r="G26" s="53"/>
      <c r="H26" s="53"/>
      <c r="I26" s="53"/>
      <c r="J26" s="80"/>
      <c r="K26" s="80"/>
      <c r="L26" s="80"/>
      <c r="M26" s="80"/>
      <c r="N26" s="80"/>
      <c r="O26" s="80"/>
      <c r="P26" s="80"/>
      <c r="Q26" s="80"/>
      <c r="R26" s="80"/>
      <c r="S26" s="80"/>
      <c r="T26" s="53">
        <f t="shared" si="3"/>
        <v>171.7</v>
      </c>
      <c r="U26" s="53">
        <v>171.7</v>
      </c>
      <c r="V26" s="53"/>
      <c r="W26" s="53"/>
      <c r="X26" s="53"/>
      <c r="Y26" s="54"/>
      <c r="Z26" s="54"/>
      <c r="AA26" s="54"/>
      <c r="AB26" s="54"/>
      <c r="AC26" s="55"/>
      <c r="AD26" s="55"/>
      <c r="AE26" s="55">
        <f t="shared" si="1"/>
        <v>171.7</v>
      </c>
      <c r="AF26" s="19"/>
    </row>
    <row r="27" spans="1:33" s="3" customFormat="1" ht="36.75" customHeight="1">
      <c r="A27" s="91"/>
      <c r="B27" s="94"/>
      <c r="C27" s="94"/>
      <c r="D27" s="70" t="s">
        <v>30</v>
      </c>
      <c r="E27" s="70">
        <f aca="true" t="shared" si="5" ref="E27:J27">E16+E18+E20</f>
        <v>1385.2</v>
      </c>
      <c r="F27" s="70">
        <f t="shared" si="5"/>
        <v>1385.2</v>
      </c>
      <c r="G27" s="70">
        <f t="shared" si="5"/>
        <v>858.0590000000001</v>
      </c>
      <c r="H27" s="70">
        <f t="shared" si="5"/>
        <v>100.48899999999999</v>
      </c>
      <c r="I27" s="70">
        <f t="shared" si="5"/>
        <v>0</v>
      </c>
      <c r="J27" s="70">
        <f t="shared" si="5"/>
        <v>0</v>
      </c>
      <c r="K27" s="70"/>
      <c r="L27" s="70">
        <f>L16+L18</f>
        <v>0</v>
      </c>
      <c r="M27" s="70">
        <f>M16+M18</f>
        <v>0</v>
      </c>
      <c r="N27" s="70"/>
      <c r="O27" s="70">
        <f>O16+O18</f>
        <v>0</v>
      </c>
      <c r="P27" s="70"/>
      <c r="Q27" s="70">
        <f>Q16+Q18</f>
        <v>0</v>
      </c>
      <c r="R27" s="70">
        <f>R16+R18</f>
        <v>0</v>
      </c>
      <c r="S27" s="70"/>
      <c r="T27" s="49">
        <f>T16+T17+T26+T22+T25+T24</f>
        <v>22769.38</v>
      </c>
      <c r="U27" s="49">
        <f>U16+U17+U26+U22+U25+U24</f>
        <v>22769.38</v>
      </c>
      <c r="V27" s="49">
        <f aca="true" t="shared" si="6" ref="V27:AD27">V16+V17+V26+V22+V25</f>
        <v>7692.7</v>
      </c>
      <c r="W27" s="49">
        <f t="shared" si="6"/>
        <v>2119.3</v>
      </c>
      <c r="X27" s="49">
        <f t="shared" si="6"/>
        <v>0</v>
      </c>
      <c r="Y27" s="49">
        <f t="shared" si="6"/>
        <v>386.7</v>
      </c>
      <c r="Z27" s="49">
        <f t="shared" si="6"/>
        <v>354.2</v>
      </c>
      <c r="AA27" s="49">
        <f t="shared" si="6"/>
        <v>130</v>
      </c>
      <c r="AB27" s="49">
        <f t="shared" si="6"/>
        <v>9</v>
      </c>
      <c r="AC27" s="49">
        <f t="shared" si="6"/>
        <v>32.5</v>
      </c>
      <c r="AD27" s="49">
        <f t="shared" si="6"/>
        <v>32.5</v>
      </c>
      <c r="AE27" s="145">
        <f>T27+Y27</f>
        <v>23156.08</v>
      </c>
      <c r="AF27" s="19"/>
      <c r="AG27" s="8"/>
    </row>
    <row r="28" spans="1:32" ht="46.5" customHeight="1">
      <c r="A28" s="102"/>
      <c r="B28" s="103"/>
      <c r="C28" s="104"/>
      <c r="D28" s="105" t="s">
        <v>215</v>
      </c>
      <c r="E28" s="56"/>
      <c r="F28" s="56"/>
      <c r="G28" s="56"/>
      <c r="H28" s="56"/>
      <c r="I28" s="56"/>
      <c r="J28" s="106"/>
      <c r="K28" s="106"/>
      <c r="L28" s="106"/>
      <c r="M28" s="106"/>
      <c r="N28" s="106"/>
      <c r="O28" s="106"/>
      <c r="P28" s="106"/>
      <c r="Q28" s="106"/>
      <c r="R28" s="106"/>
      <c r="S28" s="106"/>
      <c r="T28" s="53">
        <f>E28+J28+O28</f>
        <v>0</v>
      </c>
      <c r="U28" s="53"/>
      <c r="V28" s="53">
        <f>G28+L28+Q28</f>
        <v>0</v>
      </c>
      <c r="W28" s="53">
        <f>H28+M28+R28</f>
        <v>0</v>
      </c>
      <c r="X28" s="53"/>
      <c r="Y28" s="54">
        <f>Z28+AC28</f>
        <v>0</v>
      </c>
      <c r="Z28" s="42"/>
      <c r="AA28" s="42"/>
      <c r="AB28" s="42"/>
      <c r="AC28" s="58"/>
      <c r="AD28" s="58"/>
      <c r="AE28" s="55"/>
      <c r="AF28" s="17"/>
    </row>
    <row r="29" spans="1:32" ht="21.75" customHeight="1">
      <c r="A29" s="102"/>
      <c r="B29" s="107" t="s">
        <v>23</v>
      </c>
      <c r="C29" s="107"/>
      <c r="D29" s="70" t="s">
        <v>5</v>
      </c>
      <c r="E29" s="108" t="e">
        <f>E30+E33+#REF!+E52+E53+E55+E56+E57+#REF!+E60</f>
        <v>#REF!</v>
      </c>
      <c r="F29" s="108" t="e">
        <f>F30+F33+#REF!+F52+F53+F55+F56+F57+#REF!+F60</f>
        <v>#REF!</v>
      </c>
      <c r="G29" s="108" t="e">
        <f>G30+G33+#REF!+G52+G53+G55+G56+G57+#REF!+G60</f>
        <v>#REF!</v>
      </c>
      <c r="H29" s="108" t="e">
        <f>H30+H33+#REF!+H52+H53+H55+H56+H57+#REF!+H60</f>
        <v>#REF!</v>
      </c>
      <c r="I29" s="108" t="e">
        <f>I30+I33+#REF!+I52+I53+I55+I56+I57+#REF!+I60</f>
        <v>#REF!</v>
      </c>
      <c r="J29" s="76"/>
      <c r="K29" s="76"/>
      <c r="L29" s="76" t="e">
        <f>L30+L33+#REF!+L52+L53+L55+L56+L57+#REF!+L60</f>
        <v>#REF!</v>
      </c>
      <c r="M29" s="76" t="e">
        <f>M30+M33+#REF!+M52+M53+M55+M56+M57+#REF!+M60</f>
        <v>#REF!</v>
      </c>
      <c r="N29" s="76"/>
      <c r="O29" s="76" t="e">
        <f>O30+O33+#REF!+O52+O53+O55+O56+O57+#REF!+O60</f>
        <v>#REF!</v>
      </c>
      <c r="P29" s="76"/>
      <c r="Q29" s="76" t="e">
        <f>Q30+Q33+#REF!+Q52+Q53+Q55+Q56+Q57+#REF!+Q60</f>
        <v>#REF!</v>
      </c>
      <c r="R29" s="76" t="e">
        <f>R30+R33+#REF!+R52+R53+R55+R56+R57+#REF!+R60</f>
        <v>#REF!</v>
      </c>
      <c r="S29" s="76"/>
      <c r="T29" s="53">
        <f aca="true" t="shared" si="7" ref="T29:T36">U29+X29</f>
        <v>48743.281</v>
      </c>
      <c r="U29" s="53">
        <f>U30+U32+U33+U34+U35+U36</f>
        <v>48743.281</v>
      </c>
      <c r="V29" s="53">
        <f aca="true" t="shared" si="8" ref="V29:AD29">V30+V32+V33+V34+V35+V36</f>
        <v>27248.66309</v>
      </c>
      <c r="W29" s="53">
        <f t="shared" si="8"/>
        <v>8086.8</v>
      </c>
      <c r="X29" s="53">
        <f t="shared" si="8"/>
        <v>0</v>
      </c>
      <c r="Y29" s="53">
        <f>Z29+AC29</f>
        <v>641.691</v>
      </c>
      <c r="Z29" s="53">
        <f t="shared" si="8"/>
        <v>9.8</v>
      </c>
      <c r="AA29" s="53">
        <f t="shared" si="8"/>
        <v>0</v>
      </c>
      <c r="AB29" s="53">
        <f t="shared" si="8"/>
        <v>0</v>
      </c>
      <c r="AC29" s="53">
        <f t="shared" si="8"/>
        <v>631.8910000000001</v>
      </c>
      <c r="AD29" s="53">
        <f t="shared" si="8"/>
        <v>631.8910000000001</v>
      </c>
      <c r="AE29" s="55">
        <f>T29+Y29</f>
        <v>49384.972</v>
      </c>
      <c r="AF29" s="19"/>
    </row>
    <row r="30" spans="1:32" ht="65.25" customHeight="1">
      <c r="A30" s="91"/>
      <c r="B30" s="92" t="s">
        <v>84</v>
      </c>
      <c r="C30" s="92" t="s">
        <v>63</v>
      </c>
      <c r="D30" s="98" t="s">
        <v>83</v>
      </c>
      <c r="E30" s="53">
        <f>F30</f>
        <v>135300.76</v>
      </c>
      <c r="F30" s="53">
        <v>135300.76</v>
      </c>
      <c r="G30" s="53">
        <v>50963.83</v>
      </c>
      <c r="H30" s="53">
        <v>17413.7</v>
      </c>
      <c r="I30" s="53"/>
      <c r="J30" s="80"/>
      <c r="K30" s="80"/>
      <c r="L30" s="80"/>
      <c r="M30" s="80"/>
      <c r="N30" s="80"/>
      <c r="O30" s="80"/>
      <c r="P30" s="80"/>
      <c r="Q30" s="80"/>
      <c r="R30" s="80"/>
      <c r="S30" s="80"/>
      <c r="T30" s="53">
        <f t="shared" si="7"/>
        <v>43794.378000000004</v>
      </c>
      <c r="U30" s="53">
        <f>43592.8+4.8+21.938+35.645+20+10+50+59.195</f>
        <v>43794.378000000004</v>
      </c>
      <c r="V30" s="53">
        <f>25016.5+23.1</f>
        <v>25039.6</v>
      </c>
      <c r="W30" s="53">
        <v>7613.9</v>
      </c>
      <c r="X30" s="53"/>
      <c r="Y30" s="53">
        <f>Z30+AC30</f>
        <v>641.691</v>
      </c>
      <c r="Z30" s="54">
        <v>9.8</v>
      </c>
      <c r="AA30" s="55"/>
      <c r="AB30" s="55"/>
      <c r="AC30" s="55">
        <f>100+290.711+241.18</f>
        <v>631.8910000000001</v>
      </c>
      <c r="AD30" s="55">
        <f>100+290.711+241.18</f>
        <v>631.8910000000001</v>
      </c>
      <c r="AE30" s="55">
        <f>T30+Y30</f>
        <v>44436.069</v>
      </c>
      <c r="AF30" s="17"/>
    </row>
    <row r="31" spans="1:32" ht="21.75" customHeight="1">
      <c r="A31" s="89"/>
      <c r="B31" s="92"/>
      <c r="C31" s="92"/>
      <c r="D31" s="97" t="s">
        <v>77</v>
      </c>
      <c r="E31" s="53"/>
      <c r="F31" s="53"/>
      <c r="G31" s="53"/>
      <c r="H31" s="53"/>
      <c r="I31" s="53"/>
      <c r="J31" s="80"/>
      <c r="K31" s="80"/>
      <c r="L31" s="80"/>
      <c r="M31" s="80"/>
      <c r="N31" s="80"/>
      <c r="O31" s="80"/>
      <c r="P31" s="80"/>
      <c r="Q31" s="80"/>
      <c r="R31" s="80"/>
      <c r="S31" s="80"/>
      <c r="T31" s="53">
        <f t="shared" si="7"/>
        <v>43592.8</v>
      </c>
      <c r="U31" s="53">
        <v>43592.8</v>
      </c>
      <c r="V31" s="53">
        <v>25016.5</v>
      </c>
      <c r="W31" s="53">
        <v>7613.9</v>
      </c>
      <c r="X31" s="53"/>
      <c r="Y31" s="54"/>
      <c r="Z31" s="54"/>
      <c r="AA31" s="55"/>
      <c r="AB31" s="55"/>
      <c r="AC31" s="55"/>
      <c r="AD31" s="55"/>
      <c r="AE31" s="55">
        <f>T31+Y31</f>
        <v>43592.8</v>
      </c>
      <c r="AF31" s="17"/>
    </row>
    <row r="32" spans="1:32" ht="57" customHeight="1">
      <c r="A32" s="91"/>
      <c r="B32" s="104" t="s">
        <v>24</v>
      </c>
      <c r="C32" s="92" t="s">
        <v>76</v>
      </c>
      <c r="D32" s="98" t="s">
        <v>85</v>
      </c>
      <c r="E32" s="53">
        <f>F32</f>
        <v>0</v>
      </c>
      <c r="F32" s="53"/>
      <c r="G32" s="53"/>
      <c r="H32" s="53"/>
      <c r="I32" s="53"/>
      <c r="J32" s="80"/>
      <c r="K32" s="80"/>
      <c r="L32" s="80"/>
      <c r="M32" s="80"/>
      <c r="N32" s="80"/>
      <c r="O32" s="80"/>
      <c r="P32" s="80"/>
      <c r="Q32" s="80"/>
      <c r="R32" s="80"/>
      <c r="S32" s="80"/>
      <c r="T32" s="53">
        <f t="shared" si="7"/>
        <v>1402.489</v>
      </c>
      <c r="U32" s="53">
        <f>1387.4+0.685+0.504+13.9</f>
        <v>1402.489</v>
      </c>
      <c r="V32" s="53">
        <f>809.03+33.9</f>
        <v>842.93</v>
      </c>
      <c r="W32" s="53">
        <v>192.5</v>
      </c>
      <c r="X32" s="53"/>
      <c r="Y32" s="54">
        <f>Z32+AC32</f>
        <v>0</v>
      </c>
      <c r="Z32" s="54"/>
      <c r="AA32" s="55"/>
      <c r="AB32" s="55"/>
      <c r="AC32" s="55"/>
      <c r="AD32" s="55"/>
      <c r="AE32" s="55">
        <f aca="true" t="shared" si="9" ref="AE32:AE53">T32+Y32</f>
        <v>1402.489</v>
      </c>
      <c r="AF32" s="17"/>
    </row>
    <row r="33" spans="1:32" ht="54" customHeight="1">
      <c r="A33" s="91"/>
      <c r="B33" s="92" t="s">
        <v>40</v>
      </c>
      <c r="C33" s="92" t="s">
        <v>75</v>
      </c>
      <c r="D33" s="80" t="s">
        <v>46</v>
      </c>
      <c r="E33" s="53">
        <f>F33</f>
        <v>102829.93</v>
      </c>
      <c r="F33" s="53">
        <v>102829.93</v>
      </c>
      <c r="G33" s="53">
        <v>44982.14</v>
      </c>
      <c r="H33" s="53">
        <v>10407.81</v>
      </c>
      <c r="I33" s="53"/>
      <c r="J33" s="80"/>
      <c r="K33" s="80"/>
      <c r="L33" s="80"/>
      <c r="M33" s="80"/>
      <c r="N33" s="80"/>
      <c r="O33" s="80"/>
      <c r="P33" s="80"/>
      <c r="Q33" s="80"/>
      <c r="R33" s="80"/>
      <c r="S33" s="80"/>
      <c r="T33" s="71">
        <f t="shared" si="7"/>
        <v>178.42747999999997</v>
      </c>
      <c r="U33" s="71">
        <f>343.238+24.61+5.691-195.11152</f>
        <v>178.42747999999997</v>
      </c>
      <c r="V33" s="71">
        <f>232.185+18.078-131.41291</f>
        <v>118.85009</v>
      </c>
      <c r="W33" s="71">
        <f>28.4-15.83665</f>
        <v>12.563349999999998</v>
      </c>
      <c r="X33" s="53"/>
      <c r="Y33" s="54">
        <f>Z33+AC33</f>
        <v>0</v>
      </c>
      <c r="Z33" s="54"/>
      <c r="AA33" s="55"/>
      <c r="AB33" s="55"/>
      <c r="AC33" s="55"/>
      <c r="AD33" s="55"/>
      <c r="AE33" s="74">
        <f t="shared" si="9"/>
        <v>178.42747999999997</v>
      </c>
      <c r="AF33" s="17"/>
    </row>
    <row r="34" spans="1:32" ht="27" customHeight="1">
      <c r="A34" s="91"/>
      <c r="B34" s="92" t="s">
        <v>25</v>
      </c>
      <c r="C34" s="92" t="s">
        <v>75</v>
      </c>
      <c r="D34" s="109" t="s">
        <v>86</v>
      </c>
      <c r="E34" s="53"/>
      <c r="F34" s="53"/>
      <c r="G34" s="53"/>
      <c r="H34" s="53"/>
      <c r="I34" s="53"/>
      <c r="J34" s="80"/>
      <c r="K34" s="80"/>
      <c r="L34" s="80"/>
      <c r="M34" s="80"/>
      <c r="N34" s="80"/>
      <c r="O34" s="80"/>
      <c r="P34" s="80"/>
      <c r="Q34" s="80"/>
      <c r="R34" s="80"/>
      <c r="S34" s="80"/>
      <c r="T34" s="53">
        <f t="shared" si="7"/>
        <v>2156.80652</v>
      </c>
      <c r="U34" s="71">
        <f>1832.82+12.496+2.079+309.41152</f>
        <v>2156.80652</v>
      </c>
      <c r="V34" s="53">
        <f>1073.57+173.713</f>
        <v>1247.283</v>
      </c>
      <c r="W34" s="53">
        <f>252+15.83665</f>
        <v>267.83665</v>
      </c>
      <c r="X34" s="53"/>
      <c r="Y34" s="54"/>
      <c r="Z34" s="54"/>
      <c r="AA34" s="55"/>
      <c r="AB34" s="55"/>
      <c r="AC34" s="55"/>
      <c r="AD34" s="55"/>
      <c r="AE34" s="74">
        <f t="shared" si="9"/>
        <v>2156.80652</v>
      </c>
      <c r="AF34" s="17"/>
    </row>
    <row r="35" spans="1:32" ht="33" customHeight="1">
      <c r="A35" s="91"/>
      <c r="B35" s="92" t="s">
        <v>26</v>
      </c>
      <c r="C35" s="92" t="s">
        <v>75</v>
      </c>
      <c r="D35" s="80" t="s">
        <v>20</v>
      </c>
      <c r="E35" s="53"/>
      <c r="F35" s="53"/>
      <c r="G35" s="53"/>
      <c r="H35" s="53"/>
      <c r="I35" s="53"/>
      <c r="J35" s="80"/>
      <c r="K35" s="80"/>
      <c r="L35" s="80"/>
      <c r="M35" s="80"/>
      <c r="N35" s="80"/>
      <c r="O35" s="80"/>
      <c r="P35" s="80"/>
      <c r="Q35" s="80"/>
      <c r="R35" s="80"/>
      <c r="S35" s="80"/>
      <c r="T35" s="53">
        <f t="shared" si="7"/>
        <v>1185.8400000000001</v>
      </c>
      <c r="U35" s="53">
        <f>554+2.2-24.61+38.17-13.52+47.5+94.6+425.5+62</f>
        <v>1185.8400000000001</v>
      </c>
      <c r="V35" s="53"/>
      <c r="W35" s="53"/>
      <c r="X35" s="53"/>
      <c r="Y35" s="54"/>
      <c r="Z35" s="54"/>
      <c r="AA35" s="55"/>
      <c r="AB35" s="55"/>
      <c r="AC35" s="55"/>
      <c r="AD35" s="55"/>
      <c r="AE35" s="55">
        <f t="shared" si="9"/>
        <v>1185.8400000000001</v>
      </c>
      <c r="AF35" s="17"/>
    </row>
    <row r="36" spans="1:32" ht="78" customHeight="1">
      <c r="A36" s="91"/>
      <c r="B36" s="92" t="s">
        <v>87</v>
      </c>
      <c r="C36" s="92" t="s">
        <v>75</v>
      </c>
      <c r="D36" s="98" t="s">
        <v>88</v>
      </c>
      <c r="E36" s="53"/>
      <c r="F36" s="53"/>
      <c r="G36" s="53"/>
      <c r="H36" s="53"/>
      <c r="I36" s="53"/>
      <c r="J36" s="80"/>
      <c r="K36" s="80"/>
      <c r="L36" s="80"/>
      <c r="M36" s="80"/>
      <c r="N36" s="80"/>
      <c r="O36" s="80"/>
      <c r="P36" s="80"/>
      <c r="Q36" s="80"/>
      <c r="R36" s="80"/>
      <c r="S36" s="80"/>
      <c r="T36" s="53">
        <f t="shared" si="7"/>
        <v>25.34</v>
      </c>
      <c r="U36" s="53">
        <f>25.34</f>
        <v>25.34</v>
      </c>
      <c r="V36" s="53"/>
      <c r="W36" s="53"/>
      <c r="X36" s="53"/>
      <c r="Y36" s="54"/>
      <c r="Z36" s="54"/>
      <c r="AA36" s="55"/>
      <c r="AB36" s="55"/>
      <c r="AC36" s="55"/>
      <c r="AD36" s="55"/>
      <c r="AE36" s="55">
        <f t="shared" si="9"/>
        <v>25.34</v>
      </c>
      <c r="AF36" s="17"/>
    </row>
    <row r="37" spans="1:32" ht="28.5" customHeight="1">
      <c r="A37" s="102"/>
      <c r="B37" s="103" t="s">
        <v>90</v>
      </c>
      <c r="C37" s="92"/>
      <c r="D37" s="110" t="s">
        <v>89</v>
      </c>
      <c r="E37" s="53"/>
      <c r="F37" s="53"/>
      <c r="G37" s="53"/>
      <c r="H37" s="53"/>
      <c r="I37" s="53"/>
      <c r="J37" s="80"/>
      <c r="K37" s="80"/>
      <c r="L37" s="80"/>
      <c r="M37" s="80"/>
      <c r="N37" s="80"/>
      <c r="O37" s="80"/>
      <c r="P37" s="80"/>
      <c r="Q37" s="80"/>
      <c r="R37" s="80"/>
      <c r="S37" s="80"/>
      <c r="T37" s="53">
        <f>T38+T39+T40+T41</f>
        <v>938.251</v>
      </c>
      <c r="U37" s="53">
        <f>U38+U39+U40+U41</f>
        <v>938.251</v>
      </c>
      <c r="V37" s="53">
        <f aca="true" t="shared" si="10" ref="V37:AD37">V38+V39+V40+V41</f>
        <v>494.046</v>
      </c>
      <c r="W37" s="53">
        <f t="shared" si="10"/>
        <v>123.7</v>
      </c>
      <c r="X37" s="53">
        <f t="shared" si="10"/>
        <v>0</v>
      </c>
      <c r="Y37" s="53">
        <f t="shared" si="10"/>
        <v>0</v>
      </c>
      <c r="Z37" s="53">
        <f t="shared" si="10"/>
        <v>0</v>
      </c>
      <c r="AA37" s="53">
        <f t="shared" si="10"/>
        <v>0</v>
      </c>
      <c r="AB37" s="53">
        <f t="shared" si="10"/>
        <v>0</v>
      </c>
      <c r="AC37" s="53">
        <f t="shared" si="10"/>
        <v>0</v>
      </c>
      <c r="AD37" s="53">
        <f t="shared" si="10"/>
        <v>0</v>
      </c>
      <c r="AE37" s="55">
        <f t="shared" si="9"/>
        <v>938.251</v>
      </c>
      <c r="AF37" s="17"/>
    </row>
    <row r="38" spans="1:32" ht="50.25" customHeight="1">
      <c r="A38" s="91"/>
      <c r="B38" s="92" t="s">
        <v>11</v>
      </c>
      <c r="C38" s="92" t="s">
        <v>72</v>
      </c>
      <c r="D38" s="98" t="s">
        <v>15</v>
      </c>
      <c r="E38" s="53"/>
      <c r="F38" s="53"/>
      <c r="G38" s="53"/>
      <c r="H38" s="53"/>
      <c r="I38" s="53"/>
      <c r="J38" s="80"/>
      <c r="K38" s="80"/>
      <c r="L38" s="80"/>
      <c r="M38" s="80"/>
      <c r="N38" s="80"/>
      <c r="O38" s="80"/>
      <c r="P38" s="80"/>
      <c r="Q38" s="80"/>
      <c r="R38" s="80"/>
      <c r="S38" s="80"/>
      <c r="T38" s="53">
        <f>U38+X38</f>
        <v>810.351</v>
      </c>
      <c r="U38" s="53">
        <f>766.397+1.938+7.716+34.3</f>
        <v>810.351</v>
      </c>
      <c r="V38" s="53">
        <f>469.146+24.9</f>
        <v>494.046</v>
      </c>
      <c r="W38" s="53">
        <v>123.7</v>
      </c>
      <c r="X38" s="53"/>
      <c r="Y38" s="54"/>
      <c r="Z38" s="54"/>
      <c r="AA38" s="55"/>
      <c r="AB38" s="55"/>
      <c r="AC38" s="55"/>
      <c r="AD38" s="55"/>
      <c r="AE38" s="55">
        <f t="shared" si="9"/>
        <v>810.351</v>
      </c>
      <c r="AF38" s="17"/>
    </row>
    <row r="39" spans="1:32" ht="46.5" customHeight="1">
      <c r="A39" s="91"/>
      <c r="B39" s="92" t="s">
        <v>44</v>
      </c>
      <c r="C39" s="92" t="s">
        <v>72</v>
      </c>
      <c r="D39" s="98" t="s">
        <v>92</v>
      </c>
      <c r="E39" s="53"/>
      <c r="F39" s="53"/>
      <c r="G39" s="53"/>
      <c r="H39" s="53"/>
      <c r="I39" s="53"/>
      <c r="J39" s="80"/>
      <c r="K39" s="80"/>
      <c r="L39" s="80"/>
      <c r="M39" s="80"/>
      <c r="N39" s="80"/>
      <c r="O39" s="80"/>
      <c r="P39" s="80"/>
      <c r="Q39" s="80"/>
      <c r="R39" s="80"/>
      <c r="S39" s="80"/>
      <c r="T39" s="53">
        <f>U39+X39</f>
        <v>10</v>
      </c>
      <c r="U39" s="53">
        <v>10</v>
      </c>
      <c r="V39" s="53"/>
      <c r="W39" s="53"/>
      <c r="X39" s="53"/>
      <c r="Y39" s="54"/>
      <c r="Z39" s="54"/>
      <c r="AA39" s="55"/>
      <c r="AB39" s="55"/>
      <c r="AC39" s="55"/>
      <c r="AD39" s="55"/>
      <c r="AE39" s="55">
        <f t="shared" si="9"/>
        <v>10</v>
      </c>
      <c r="AF39" s="17"/>
    </row>
    <row r="40" spans="1:32" ht="89.25" customHeight="1">
      <c r="A40" s="91"/>
      <c r="B40" s="92" t="s">
        <v>91</v>
      </c>
      <c r="C40" s="92" t="s">
        <v>72</v>
      </c>
      <c r="D40" s="98" t="s">
        <v>93</v>
      </c>
      <c r="E40" s="53"/>
      <c r="F40" s="53"/>
      <c r="G40" s="53"/>
      <c r="H40" s="53"/>
      <c r="I40" s="53"/>
      <c r="J40" s="80"/>
      <c r="K40" s="80"/>
      <c r="L40" s="80"/>
      <c r="M40" s="80"/>
      <c r="N40" s="80"/>
      <c r="O40" s="80"/>
      <c r="P40" s="80"/>
      <c r="Q40" s="80"/>
      <c r="R40" s="80"/>
      <c r="S40" s="80"/>
      <c r="T40" s="53">
        <f>U40+X40</f>
        <v>10</v>
      </c>
      <c r="U40" s="53">
        <v>10</v>
      </c>
      <c r="V40" s="53"/>
      <c r="W40" s="53"/>
      <c r="X40" s="53"/>
      <c r="Y40" s="54"/>
      <c r="Z40" s="54"/>
      <c r="AA40" s="55"/>
      <c r="AB40" s="55"/>
      <c r="AC40" s="55"/>
      <c r="AD40" s="55"/>
      <c r="AE40" s="55">
        <f t="shared" si="9"/>
        <v>10</v>
      </c>
      <c r="AF40" s="17"/>
    </row>
    <row r="41" spans="1:32" ht="57.75" customHeight="1">
      <c r="A41" s="91"/>
      <c r="B41" s="92" t="s">
        <v>12</v>
      </c>
      <c r="C41" s="92" t="s">
        <v>72</v>
      </c>
      <c r="D41" s="98" t="s">
        <v>116</v>
      </c>
      <c r="E41" s="53"/>
      <c r="F41" s="53"/>
      <c r="G41" s="53"/>
      <c r="H41" s="53"/>
      <c r="I41" s="53"/>
      <c r="J41" s="80"/>
      <c r="K41" s="80"/>
      <c r="L41" s="80"/>
      <c r="M41" s="80"/>
      <c r="N41" s="80"/>
      <c r="O41" s="80"/>
      <c r="P41" s="80"/>
      <c r="Q41" s="80"/>
      <c r="R41" s="80"/>
      <c r="S41" s="80"/>
      <c r="T41" s="53">
        <f>U41+X41</f>
        <v>107.9</v>
      </c>
      <c r="U41" s="53">
        <f>99.2+8.7</f>
        <v>107.9</v>
      </c>
      <c r="V41" s="53"/>
      <c r="W41" s="53"/>
      <c r="X41" s="53"/>
      <c r="Y41" s="54"/>
      <c r="Z41" s="54"/>
      <c r="AA41" s="55"/>
      <c r="AB41" s="55"/>
      <c r="AC41" s="55"/>
      <c r="AD41" s="55"/>
      <c r="AE41" s="55">
        <f t="shared" si="9"/>
        <v>107.9</v>
      </c>
      <c r="AF41" s="17"/>
    </row>
    <row r="42" spans="1:32" ht="39" customHeight="1">
      <c r="A42" s="91"/>
      <c r="B42" s="79" t="s">
        <v>29</v>
      </c>
      <c r="C42" s="79" t="s">
        <v>60</v>
      </c>
      <c r="D42" s="98" t="s">
        <v>205</v>
      </c>
      <c r="E42" s="53"/>
      <c r="F42" s="53"/>
      <c r="G42" s="53"/>
      <c r="H42" s="53"/>
      <c r="I42" s="53"/>
      <c r="J42" s="80"/>
      <c r="K42" s="80"/>
      <c r="L42" s="80"/>
      <c r="M42" s="80"/>
      <c r="N42" s="80"/>
      <c r="O42" s="80"/>
      <c r="P42" s="80"/>
      <c r="Q42" s="80"/>
      <c r="R42" s="80"/>
      <c r="S42" s="80"/>
      <c r="T42" s="53">
        <f>T43+T44</f>
        <v>12640</v>
      </c>
      <c r="U42" s="53">
        <f>U43+U44</f>
        <v>12610</v>
      </c>
      <c r="V42" s="53">
        <f>V43+V44</f>
        <v>0</v>
      </c>
      <c r="W42" s="53">
        <f>W43+W44</f>
        <v>0</v>
      </c>
      <c r="X42" s="53">
        <f>X43+X44</f>
        <v>30</v>
      </c>
      <c r="Y42" s="54"/>
      <c r="Z42" s="54"/>
      <c r="AA42" s="55"/>
      <c r="AB42" s="55"/>
      <c r="AC42" s="55"/>
      <c r="AD42" s="55"/>
      <c r="AE42" s="55">
        <f t="shared" si="9"/>
        <v>12640</v>
      </c>
      <c r="AF42" s="17"/>
    </row>
    <row r="43" spans="1:32" ht="45" customHeight="1">
      <c r="A43" s="111"/>
      <c r="B43" s="79" t="s">
        <v>29</v>
      </c>
      <c r="C43" s="79" t="s">
        <v>60</v>
      </c>
      <c r="D43" s="151" t="s">
        <v>183</v>
      </c>
      <c r="E43" s="151"/>
      <c r="F43" s="112">
        <v>1705.5</v>
      </c>
      <c r="G43" s="112"/>
      <c r="H43" s="112"/>
      <c r="I43" s="112"/>
      <c r="J43" s="113"/>
      <c r="K43" s="113"/>
      <c r="L43" s="114"/>
      <c r="M43" s="114"/>
      <c r="N43" s="114"/>
      <c r="O43" s="114"/>
      <c r="P43" s="114"/>
      <c r="Q43" s="114"/>
      <c r="R43" s="114"/>
      <c r="S43" s="114"/>
      <c r="T43" s="53">
        <f>U43+X43</f>
        <v>12560</v>
      </c>
      <c r="U43" s="59">
        <f>12560</f>
        <v>12560</v>
      </c>
      <c r="V43" s="53"/>
      <c r="W43" s="53"/>
      <c r="X43" s="53">
        <v>0</v>
      </c>
      <c r="Y43" s="54"/>
      <c r="Z43" s="54"/>
      <c r="AA43" s="55"/>
      <c r="AB43" s="55"/>
      <c r="AC43" s="55"/>
      <c r="AD43" s="55"/>
      <c r="AE43" s="55">
        <f t="shared" si="9"/>
        <v>12560</v>
      </c>
      <c r="AF43" s="17"/>
    </row>
    <row r="44" spans="1:32" ht="57" customHeight="1">
      <c r="A44" s="111"/>
      <c r="B44" s="79" t="s">
        <v>29</v>
      </c>
      <c r="C44" s="79" t="s">
        <v>60</v>
      </c>
      <c r="D44" s="76" t="s">
        <v>206</v>
      </c>
      <c r="E44" s="76"/>
      <c r="F44" s="112"/>
      <c r="G44" s="112"/>
      <c r="H44" s="112"/>
      <c r="I44" s="112"/>
      <c r="J44" s="113"/>
      <c r="K44" s="113"/>
      <c r="L44" s="114"/>
      <c r="M44" s="114"/>
      <c r="N44" s="114"/>
      <c r="O44" s="114"/>
      <c r="P44" s="114"/>
      <c r="Q44" s="114"/>
      <c r="R44" s="114"/>
      <c r="S44" s="114"/>
      <c r="T44" s="53">
        <f>U44+X44</f>
        <v>80</v>
      </c>
      <c r="U44" s="59">
        <v>50</v>
      </c>
      <c r="V44" s="53"/>
      <c r="W44" s="53"/>
      <c r="X44" s="53">
        <v>30</v>
      </c>
      <c r="Y44" s="54"/>
      <c r="Z44" s="54"/>
      <c r="AA44" s="55"/>
      <c r="AB44" s="55"/>
      <c r="AC44" s="55"/>
      <c r="AD44" s="55"/>
      <c r="AE44" s="55">
        <f t="shared" si="9"/>
        <v>80</v>
      </c>
      <c r="AF44" s="17"/>
    </row>
    <row r="45" spans="1:32" ht="21.75" customHeight="1">
      <c r="A45" s="111"/>
      <c r="B45" s="79"/>
      <c r="C45" s="79"/>
      <c r="D45" s="76" t="s">
        <v>209</v>
      </c>
      <c r="E45" s="76"/>
      <c r="F45" s="53"/>
      <c r="G45" s="53"/>
      <c r="H45" s="53"/>
      <c r="I45" s="53"/>
      <c r="J45" s="80"/>
      <c r="K45" s="80"/>
      <c r="L45" s="80"/>
      <c r="M45" s="80"/>
      <c r="N45" s="80"/>
      <c r="O45" s="80"/>
      <c r="P45" s="80"/>
      <c r="Q45" s="80"/>
      <c r="R45" s="80"/>
      <c r="S45" s="80"/>
      <c r="T45" s="53"/>
      <c r="U45" s="53"/>
      <c r="V45" s="53"/>
      <c r="W45" s="53"/>
      <c r="X45" s="53"/>
      <c r="Y45" s="54"/>
      <c r="Z45" s="54"/>
      <c r="AA45" s="55"/>
      <c r="AB45" s="55"/>
      <c r="AC45" s="55"/>
      <c r="AD45" s="55"/>
      <c r="AE45" s="55">
        <f t="shared" si="9"/>
        <v>0</v>
      </c>
      <c r="AF45" s="17"/>
    </row>
    <row r="46" spans="1:32" ht="71.25" customHeight="1">
      <c r="A46" s="111"/>
      <c r="B46" s="79"/>
      <c r="C46" s="79"/>
      <c r="D46" s="78" t="s">
        <v>211</v>
      </c>
      <c r="E46" s="76"/>
      <c r="F46" s="53"/>
      <c r="G46" s="53"/>
      <c r="H46" s="53"/>
      <c r="I46" s="53"/>
      <c r="J46" s="80"/>
      <c r="K46" s="80"/>
      <c r="L46" s="80"/>
      <c r="M46" s="80"/>
      <c r="N46" s="80"/>
      <c r="O46" s="80"/>
      <c r="P46" s="80"/>
      <c r="Q46" s="80"/>
      <c r="R46" s="80"/>
      <c r="S46" s="80"/>
      <c r="T46" s="53">
        <f>U46</f>
        <v>10</v>
      </c>
      <c r="U46" s="53">
        <v>10</v>
      </c>
      <c r="V46" s="53"/>
      <c r="W46" s="53"/>
      <c r="X46" s="53"/>
      <c r="Y46" s="54"/>
      <c r="Z46" s="54"/>
      <c r="AA46" s="55"/>
      <c r="AB46" s="55"/>
      <c r="AC46" s="55"/>
      <c r="AD46" s="55"/>
      <c r="AE46" s="55">
        <f t="shared" si="9"/>
        <v>10</v>
      </c>
      <c r="AF46" s="17"/>
    </row>
    <row r="47" spans="1:32" ht="113.25" customHeight="1">
      <c r="A47" s="111"/>
      <c r="B47" s="79"/>
      <c r="C47" s="79"/>
      <c r="D47" s="78" t="s">
        <v>212</v>
      </c>
      <c r="E47" s="76"/>
      <c r="F47" s="53"/>
      <c r="G47" s="53"/>
      <c r="H47" s="53"/>
      <c r="I47" s="53"/>
      <c r="J47" s="80"/>
      <c r="K47" s="80"/>
      <c r="L47" s="80"/>
      <c r="M47" s="80"/>
      <c r="N47" s="80"/>
      <c r="O47" s="80"/>
      <c r="P47" s="80"/>
      <c r="Q47" s="80"/>
      <c r="R47" s="80"/>
      <c r="S47" s="80"/>
      <c r="T47" s="53">
        <f>U47</f>
        <v>10</v>
      </c>
      <c r="U47" s="53">
        <v>10</v>
      </c>
      <c r="V47" s="53"/>
      <c r="W47" s="53"/>
      <c r="X47" s="53"/>
      <c r="Y47" s="54"/>
      <c r="Z47" s="54"/>
      <c r="AA47" s="55"/>
      <c r="AB47" s="55"/>
      <c r="AC47" s="55"/>
      <c r="AD47" s="55"/>
      <c r="AE47" s="55">
        <f t="shared" si="9"/>
        <v>10</v>
      </c>
      <c r="AF47" s="17"/>
    </row>
    <row r="48" spans="1:32" ht="72" customHeight="1">
      <c r="A48" s="111"/>
      <c r="B48" s="79"/>
      <c r="C48" s="79"/>
      <c r="D48" s="78" t="s">
        <v>213</v>
      </c>
      <c r="E48" s="76"/>
      <c r="F48" s="53"/>
      <c r="G48" s="53"/>
      <c r="H48" s="53"/>
      <c r="I48" s="53"/>
      <c r="J48" s="80"/>
      <c r="K48" s="80"/>
      <c r="L48" s="80"/>
      <c r="M48" s="80"/>
      <c r="N48" s="80"/>
      <c r="O48" s="80"/>
      <c r="P48" s="80"/>
      <c r="Q48" s="80"/>
      <c r="R48" s="80"/>
      <c r="S48" s="80"/>
      <c r="T48" s="53">
        <f>U48+X48</f>
        <v>20</v>
      </c>
      <c r="U48" s="53"/>
      <c r="V48" s="53"/>
      <c r="W48" s="53"/>
      <c r="X48" s="53">
        <v>20</v>
      </c>
      <c r="Y48" s="54"/>
      <c r="Z48" s="54"/>
      <c r="AA48" s="55"/>
      <c r="AB48" s="55"/>
      <c r="AC48" s="55"/>
      <c r="AD48" s="55"/>
      <c r="AE48" s="55">
        <f t="shared" si="9"/>
        <v>20</v>
      </c>
      <c r="AF48" s="17"/>
    </row>
    <row r="49" spans="1:32" ht="93.75" customHeight="1">
      <c r="A49" s="111"/>
      <c r="B49" s="79"/>
      <c r="C49" s="79"/>
      <c r="D49" s="78" t="s">
        <v>214</v>
      </c>
      <c r="E49" s="76"/>
      <c r="F49" s="53"/>
      <c r="G49" s="53"/>
      <c r="H49" s="53"/>
      <c r="I49" s="53"/>
      <c r="J49" s="80"/>
      <c r="K49" s="80"/>
      <c r="L49" s="80"/>
      <c r="M49" s="80"/>
      <c r="N49" s="80"/>
      <c r="O49" s="80"/>
      <c r="P49" s="80"/>
      <c r="Q49" s="80"/>
      <c r="R49" s="80"/>
      <c r="S49" s="80"/>
      <c r="T49" s="53">
        <f>U49+X49</f>
        <v>40</v>
      </c>
      <c r="U49" s="53">
        <v>30</v>
      </c>
      <c r="V49" s="53"/>
      <c r="W49" s="53"/>
      <c r="X49" s="53">
        <v>10</v>
      </c>
      <c r="Y49" s="54"/>
      <c r="Z49" s="54"/>
      <c r="AA49" s="55"/>
      <c r="AB49" s="55"/>
      <c r="AC49" s="55"/>
      <c r="AD49" s="55"/>
      <c r="AE49" s="55">
        <f t="shared" si="9"/>
        <v>40</v>
      </c>
      <c r="AF49" s="17"/>
    </row>
    <row r="50" spans="1:32" ht="45" customHeight="1">
      <c r="A50" s="111"/>
      <c r="B50" s="79" t="s">
        <v>200</v>
      </c>
      <c r="C50" s="79" t="s">
        <v>67</v>
      </c>
      <c r="D50" s="76" t="s">
        <v>201</v>
      </c>
      <c r="E50" s="76"/>
      <c r="F50" s="112"/>
      <c r="G50" s="112"/>
      <c r="H50" s="112"/>
      <c r="I50" s="112"/>
      <c r="J50" s="113"/>
      <c r="K50" s="113"/>
      <c r="L50" s="114"/>
      <c r="M50" s="114"/>
      <c r="N50" s="114"/>
      <c r="O50" s="114"/>
      <c r="P50" s="114"/>
      <c r="Q50" s="114"/>
      <c r="R50" s="114"/>
      <c r="S50" s="114"/>
      <c r="T50" s="53">
        <f>U50</f>
        <v>6</v>
      </c>
      <c r="U50" s="59">
        <v>6</v>
      </c>
      <c r="V50" s="53"/>
      <c r="W50" s="53"/>
      <c r="X50" s="53"/>
      <c r="Y50" s="54"/>
      <c r="Z50" s="54"/>
      <c r="AA50" s="55"/>
      <c r="AB50" s="55"/>
      <c r="AC50" s="55"/>
      <c r="AD50" s="55"/>
      <c r="AE50" s="55">
        <f t="shared" si="9"/>
        <v>6</v>
      </c>
      <c r="AF50" s="17"/>
    </row>
    <row r="51" spans="1:32" ht="24" customHeight="1">
      <c r="A51" s="89"/>
      <c r="B51" s="92"/>
      <c r="C51" s="92"/>
      <c r="D51" s="97" t="s">
        <v>30</v>
      </c>
      <c r="E51" s="56" t="e">
        <f aca="true" t="shared" si="11" ref="E51:E56">F51</f>
        <v>#REF!</v>
      </c>
      <c r="F51" s="56" t="e">
        <f>#REF!+F33+F30</f>
        <v>#REF!</v>
      </c>
      <c r="G51" s="56" t="e">
        <f>#REF!+G33+G30</f>
        <v>#REF!</v>
      </c>
      <c r="H51" s="56" t="e">
        <f>#REF!+H33+H30</f>
        <v>#REF!</v>
      </c>
      <c r="I51" s="56"/>
      <c r="J51" s="97"/>
      <c r="K51" s="97"/>
      <c r="L51" s="97"/>
      <c r="M51" s="97"/>
      <c r="N51" s="97"/>
      <c r="O51" s="97"/>
      <c r="P51" s="97"/>
      <c r="Q51" s="97"/>
      <c r="R51" s="97"/>
      <c r="S51" s="97"/>
      <c r="T51" s="56">
        <f>T37+T29+T42+T50</f>
        <v>62327.532</v>
      </c>
      <c r="U51" s="56">
        <f aca="true" t="shared" si="12" ref="U51:AD51">U37+U29+U42+U50</f>
        <v>62297.532</v>
      </c>
      <c r="V51" s="56">
        <f t="shared" si="12"/>
        <v>27742.709089999997</v>
      </c>
      <c r="W51" s="56">
        <f t="shared" si="12"/>
        <v>8210.5</v>
      </c>
      <c r="X51" s="56">
        <f t="shared" si="12"/>
        <v>30</v>
      </c>
      <c r="Y51" s="56">
        <f t="shared" si="12"/>
        <v>641.691</v>
      </c>
      <c r="Z51" s="56">
        <f t="shared" si="12"/>
        <v>9.8</v>
      </c>
      <c r="AA51" s="56">
        <f t="shared" si="12"/>
        <v>0</v>
      </c>
      <c r="AB51" s="56">
        <f t="shared" si="12"/>
        <v>0</v>
      </c>
      <c r="AC51" s="56">
        <f t="shared" si="12"/>
        <v>631.8910000000001</v>
      </c>
      <c r="AD51" s="56">
        <f t="shared" si="12"/>
        <v>631.8910000000001</v>
      </c>
      <c r="AE51" s="57">
        <f t="shared" si="9"/>
        <v>62969.223</v>
      </c>
      <c r="AF51" s="17"/>
    </row>
    <row r="52" spans="1:32" ht="54" customHeight="1">
      <c r="A52" s="102"/>
      <c r="B52" s="92"/>
      <c r="C52" s="92"/>
      <c r="D52" s="115" t="s">
        <v>94</v>
      </c>
      <c r="E52" s="53">
        <f t="shared" si="11"/>
        <v>18392.9</v>
      </c>
      <c r="F52" s="53">
        <v>18392.9</v>
      </c>
      <c r="G52" s="53">
        <v>8200.1</v>
      </c>
      <c r="H52" s="53">
        <v>1525</v>
      </c>
      <c r="I52" s="53"/>
      <c r="J52" s="80"/>
      <c r="K52" s="80"/>
      <c r="L52" s="80"/>
      <c r="M52" s="80"/>
      <c r="N52" s="80"/>
      <c r="O52" s="80"/>
      <c r="P52" s="80"/>
      <c r="Q52" s="80"/>
      <c r="R52" s="80"/>
      <c r="S52" s="80"/>
      <c r="T52" s="53"/>
      <c r="U52" s="53"/>
      <c r="V52" s="51"/>
      <c r="W52" s="53"/>
      <c r="X52" s="53"/>
      <c r="Y52" s="54"/>
      <c r="Z52" s="54"/>
      <c r="AA52" s="55"/>
      <c r="AB52" s="55"/>
      <c r="AC52" s="55"/>
      <c r="AD52" s="55"/>
      <c r="AE52" s="55">
        <f t="shared" si="9"/>
        <v>0</v>
      </c>
      <c r="AF52" s="17"/>
    </row>
    <row r="53" spans="1:32" ht="37.5" customHeight="1">
      <c r="A53" s="102"/>
      <c r="B53" s="92" t="s">
        <v>18</v>
      </c>
      <c r="C53" s="92"/>
      <c r="D53" s="115" t="s">
        <v>3</v>
      </c>
      <c r="E53" s="53">
        <f t="shared" si="11"/>
        <v>201278.8</v>
      </c>
      <c r="F53" s="53">
        <v>201278.8</v>
      </c>
      <c r="G53" s="53">
        <v>85631.2</v>
      </c>
      <c r="H53" s="53">
        <v>27599.9</v>
      </c>
      <c r="I53" s="53"/>
      <c r="J53" s="80"/>
      <c r="K53" s="80"/>
      <c r="L53" s="80"/>
      <c r="M53" s="80"/>
      <c r="N53" s="80"/>
      <c r="O53" s="80"/>
      <c r="P53" s="80"/>
      <c r="Q53" s="80"/>
      <c r="R53" s="80"/>
      <c r="S53" s="80"/>
      <c r="T53" s="53">
        <f>U53+X53</f>
        <v>72648.988</v>
      </c>
      <c r="U53" s="53">
        <f>U54+U55+U56+U57+U62+U64+U65+U60+U71+U72+U73+U74+U75+U76+U77+U78+U79+U80+U81+U82+U83+U84+U85+U86+U87+U88+U89+U90+U91+U92+U93+U94+U95+U96+U97+U98</f>
        <v>72648.988</v>
      </c>
      <c r="V53" s="53">
        <f aca="true" t="shared" si="13" ref="V53:AC53">V54+V55+V56+V57+V62+V64+V65+V60+V71+V72+V73+V74+V75+V76+V77+V78+V79+V80+V81+V82+V83+V84+V85+V86+V87+V88+V89+V90+V91+V92+V93+V94+V95+V96+V97+V98</f>
        <v>2187.1</v>
      </c>
      <c r="W53" s="53">
        <f t="shared" si="13"/>
        <v>183.271</v>
      </c>
      <c r="X53" s="53">
        <f t="shared" si="13"/>
        <v>0</v>
      </c>
      <c r="Y53" s="53">
        <f t="shared" si="13"/>
        <v>228.001</v>
      </c>
      <c r="Z53" s="53">
        <f t="shared" si="13"/>
        <v>228.001</v>
      </c>
      <c r="AA53" s="53">
        <f t="shared" si="13"/>
        <v>15.5</v>
      </c>
      <c r="AB53" s="53">
        <f t="shared" si="13"/>
        <v>0</v>
      </c>
      <c r="AC53" s="53">
        <f t="shared" si="13"/>
        <v>0</v>
      </c>
      <c r="AD53" s="53">
        <f>AD54+AD55+AD56+AD57+AD62+AD64+AD65+AD60+AD71+AD72+AD74+AD75+AD76+AD77+AD78+AD79+AD80+AD81+AD82+AD83+AD84+AD85+AD86+AD87+AD88+AD89+AD90+AD91+AD92+AD93+AD94+AD95+AD96+AD97+AD98</f>
        <v>0</v>
      </c>
      <c r="AE53" s="55">
        <f t="shared" si="9"/>
        <v>72876.989</v>
      </c>
      <c r="AF53" s="17"/>
    </row>
    <row r="54" spans="1:32" ht="324" customHeight="1">
      <c r="A54" s="102"/>
      <c r="B54" s="92" t="s">
        <v>96</v>
      </c>
      <c r="C54" s="92" t="s">
        <v>70</v>
      </c>
      <c r="D54" s="93" t="s">
        <v>97</v>
      </c>
      <c r="E54" s="53">
        <f t="shared" si="11"/>
        <v>201278.8</v>
      </c>
      <c r="F54" s="53">
        <v>201278.8</v>
      </c>
      <c r="G54" s="53">
        <v>85631.2</v>
      </c>
      <c r="H54" s="53">
        <v>27599.9</v>
      </c>
      <c r="I54" s="53"/>
      <c r="J54" s="80"/>
      <c r="K54" s="80"/>
      <c r="L54" s="80"/>
      <c r="M54" s="80"/>
      <c r="N54" s="80"/>
      <c r="O54" s="80"/>
      <c r="P54" s="80"/>
      <c r="Q54" s="80"/>
      <c r="R54" s="80"/>
      <c r="S54" s="80"/>
      <c r="T54" s="53">
        <f>U54+X54</f>
        <v>2998.614</v>
      </c>
      <c r="U54" s="53">
        <v>2998.614</v>
      </c>
      <c r="V54" s="59"/>
      <c r="W54" s="59"/>
      <c r="X54" s="53"/>
      <c r="Y54" s="54"/>
      <c r="Z54" s="54"/>
      <c r="AA54" s="55"/>
      <c r="AB54" s="55"/>
      <c r="AC54" s="55"/>
      <c r="AD54" s="55"/>
      <c r="AE54" s="55">
        <f>U54+Y54</f>
        <v>2998.614</v>
      </c>
      <c r="AF54" s="17"/>
    </row>
    <row r="55" spans="1:32" ht="273.75" customHeight="1">
      <c r="A55" s="102"/>
      <c r="B55" s="92" t="s">
        <v>99</v>
      </c>
      <c r="C55" s="92" t="s">
        <v>70</v>
      </c>
      <c r="D55" s="93" t="s">
        <v>98</v>
      </c>
      <c r="E55" s="53">
        <f t="shared" si="11"/>
        <v>16660.8</v>
      </c>
      <c r="F55" s="53">
        <v>16660.8</v>
      </c>
      <c r="G55" s="53"/>
      <c r="H55" s="53"/>
      <c r="I55" s="53"/>
      <c r="J55" s="80"/>
      <c r="K55" s="80"/>
      <c r="L55" s="80"/>
      <c r="M55" s="80"/>
      <c r="N55" s="80"/>
      <c r="O55" s="80"/>
      <c r="P55" s="80"/>
      <c r="Q55" s="80"/>
      <c r="R55" s="80"/>
      <c r="S55" s="80"/>
      <c r="T55" s="53">
        <f>U55+X55</f>
        <v>126.93299999999999</v>
      </c>
      <c r="U55" s="53">
        <f>186.503-59.57</f>
        <v>126.93299999999999</v>
      </c>
      <c r="V55" s="59"/>
      <c r="W55" s="59"/>
      <c r="X55" s="53"/>
      <c r="Y55" s="54"/>
      <c r="Z55" s="54"/>
      <c r="AA55" s="55"/>
      <c r="AB55" s="55"/>
      <c r="AC55" s="55"/>
      <c r="AD55" s="55"/>
      <c r="AE55" s="55">
        <f>U55+Y55</f>
        <v>126.93299999999999</v>
      </c>
      <c r="AF55" s="17"/>
    </row>
    <row r="56" spans="1:32" ht="307.5" customHeight="1">
      <c r="A56" s="102"/>
      <c r="B56" s="92" t="s">
        <v>100</v>
      </c>
      <c r="C56" s="92" t="s">
        <v>70</v>
      </c>
      <c r="D56" s="93" t="s">
        <v>101</v>
      </c>
      <c r="E56" s="53">
        <f t="shared" si="11"/>
        <v>7715.3</v>
      </c>
      <c r="F56" s="53">
        <v>7715.3</v>
      </c>
      <c r="G56" s="53">
        <v>4877.4</v>
      </c>
      <c r="H56" s="53">
        <v>331</v>
      </c>
      <c r="I56" s="53"/>
      <c r="J56" s="80"/>
      <c r="K56" s="80"/>
      <c r="L56" s="80"/>
      <c r="M56" s="80"/>
      <c r="N56" s="80"/>
      <c r="O56" s="80"/>
      <c r="P56" s="80"/>
      <c r="Q56" s="80"/>
      <c r="R56" s="80"/>
      <c r="S56" s="80"/>
      <c r="T56" s="53">
        <f>U56+X56</f>
        <v>47.93</v>
      </c>
      <c r="U56" s="53">
        <v>47.93</v>
      </c>
      <c r="V56" s="59"/>
      <c r="W56" s="59"/>
      <c r="X56" s="53"/>
      <c r="Y56" s="54"/>
      <c r="Z56" s="54"/>
      <c r="AA56" s="55"/>
      <c r="AB56" s="55"/>
      <c r="AC56" s="55"/>
      <c r="AD56" s="55"/>
      <c r="AE56" s="55">
        <f>U56+Y56</f>
        <v>47.93</v>
      </c>
      <c r="AF56" s="17"/>
    </row>
    <row r="57" spans="1:32" ht="321.75" customHeight="1">
      <c r="A57" s="102"/>
      <c r="B57" s="92" t="s">
        <v>102</v>
      </c>
      <c r="C57" s="92" t="s">
        <v>70</v>
      </c>
      <c r="D57" s="80" t="s">
        <v>177</v>
      </c>
      <c r="E57" s="116">
        <v>1030</v>
      </c>
      <c r="F57" s="53">
        <v>530.6</v>
      </c>
      <c r="G57" s="53">
        <v>147.2</v>
      </c>
      <c r="H57" s="53"/>
      <c r="I57" s="53"/>
      <c r="J57" s="80"/>
      <c r="K57" s="80"/>
      <c r="L57" s="80"/>
      <c r="M57" s="80"/>
      <c r="N57" s="80"/>
      <c r="O57" s="80"/>
      <c r="P57" s="80"/>
      <c r="Q57" s="80"/>
      <c r="R57" s="80"/>
      <c r="S57" s="80"/>
      <c r="T57" s="53">
        <f>U57+X57</f>
        <v>223.659</v>
      </c>
      <c r="U57" s="53">
        <v>223.659</v>
      </c>
      <c r="V57" s="59"/>
      <c r="W57" s="59"/>
      <c r="X57" s="53"/>
      <c r="Y57" s="54"/>
      <c r="Z57" s="54"/>
      <c r="AA57" s="55"/>
      <c r="AB57" s="55"/>
      <c r="AC57" s="55"/>
      <c r="AD57" s="55"/>
      <c r="AE57" s="55">
        <f>U57+Y57</f>
        <v>223.659</v>
      </c>
      <c r="AF57" s="17"/>
    </row>
    <row r="58" spans="1:32" ht="316.5" customHeight="1">
      <c r="A58" s="117"/>
      <c r="B58" s="92"/>
      <c r="C58" s="92"/>
      <c r="D58" s="118" t="s">
        <v>178</v>
      </c>
      <c r="E58" s="116"/>
      <c r="F58" s="53"/>
      <c r="G58" s="53"/>
      <c r="H58" s="53"/>
      <c r="I58" s="53"/>
      <c r="J58" s="80"/>
      <c r="K58" s="80"/>
      <c r="L58" s="80"/>
      <c r="M58" s="80"/>
      <c r="N58" s="80"/>
      <c r="O58" s="80"/>
      <c r="P58" s="80"/>
      <c r="Q58" s="80"/>
      <c r="R58" s="80"/>
      <c r="S58" s="80"/>
      <c r="T58" s="53"/>
      <c r="U58" s="53"/>
      <c r="V58" s="59"/>
      <c r="W58" s="59"/>
      <c r="X58" s="53"/>
      <c r="Y58" s="54"/>
      <c r="Z58" s="54"/>
      <c r="AA58" s="55"/>
      <c r="AB58" s="55"/>
      <c r="AC58" s="55"/>
      <c r="AD58" s="55"/>
      <c r="AE58" s="55">
        <f>U58+Y58</f>
        <v>0</v>
      </c>
      <c r="AF58" s="17"/>
    </row>
    <row r="59" spans="1:32" ht="246.75" customHeight="1">
      <c r="A59" s="117"/>
      <c r="B59" s="92"/>
      <c r="C59" s="92"/>
      <c r="D59" s="118" t="s">
        <v>179</v>
      </c>
      <c r="E59" s="116"/>
      <c r="F59" s="53"/>
      <c r="G59" s="53"/>
      <c r="H59" s="53"/>
      <c r="I59" s="53"/>
      <c r="J59" s="80"/>
      <c r="K59" s="80"/>
      <c r="L59" s="80"/>
      <c r="M59" s="80"/>
      <c r="N59" s="80"/>
      <c r="O59" s="80"/>
      <c r="P59" s="80"/>
      <c r="Q59" s="80"/>
      <c r="R59" s="80"/>
      <c r="S59" s="80"/>
      <c r="T59" s="53"/>
      <c r="U59" s="53"/>
      <c r="V59" s="59"/>
      <c r="W59" s="59"/>
      <c r="X59" s="53"/>
      <c r="Y59" s="54"/>
      <c r="Z59" s="54"/>
      <c r="AA59" s="55"/>
      <c r="AB59" s="55"/>
      <c r="AC59" s="55"/>
      <c r="AD59" s="55"/>
      <c r="AE59" s="55"/>
      <c r="AF59" s="17"/>
    </row>
    <row r="60" spans="1:32" ht="320.25" customHeight="1">
      <c r="A60" s="117"/>
      <c r="B60" s="92" t="s">
        <v>103</v>
      </c>
      <c r="C60" s="92" t="s">
        <v>70</v>
      </c>
      <c r="D60" s="80" t="s">
        <v>177</v>
      </c>
      <c r="E60" s="53">
        <f>F60</f>
        <v>101</v>
      </c>
      <c r="F60" s="53">
        <v>101</v>
      </c>
      <c r="G60" s="53"/>
      <c r="H60" s="53"/>
      <c r="I60" s="53"/>
      <c r="J60" s="80"/>
      <c r="K60" s="80"/>
      <c r="L60" s="80"/>
      <c r="M60" s="80"/>
      <c r="N60" s="80"/>
      <c r="O60" s="80"/>
      <c r="P60" s="80"/>
      <c r="Q60" s="80"/>
      <c r="R60" s="80"/>
      <c r="S60" s="80"/>
      <c r="T60" s="73">
        <f>U60+X60</f>
        <v>2.43896</v>
      </c>
      <c r="U60" s="71">
        <f>2.976-0.53704</f>
        <v>2.43896</v>
      </c>
      <c r="V60" s="59"/>
      <c r="W60" s="59"/>
      <c r="X60" s="53"/>
      <c r="Y60" s="54">
        <f>Z60+AC60</f>
        <v>0</v>
      </c>
      <c r="Z60" s="42"/>
      <c r="AA60" s="58"/>
      <c r="AB60" s="58"/>
      <c r="AC60" s="58"/>
      <c r="AD60" s="58"/>
      <c r="AE60" s="74">
        <f aca="true" t="shared" si="14" ref="AE60:AE65">U60+Y60</f>
        <v>2.43896</v>
      </c>
      <c r="AF60" s="17"/>
    </row>
    <row r="61" spans="1:32" ht="381.75" customHeight="1">
      <c r="A61" s="117"/>
      <c r="B61" s="92"/>
      <c r="C61" s="92"/>
      <c r="D61" s="119" t="s">
        <v>180</v>
      </c>
      <c r="E61" s="108">
        <f>SUM(E62:E65)</f>
        <v>3857.5</v>
      </c>
      <c r="F61" s="108">
        <f>SUM(F62:F65)</f>
        <v>3857.5</v>
      </c>
      <c r="G61" s="108">
        <f>SUM(G62:G65)</f>
        <v>0</v>
      </c>
      <c r="H61" s="108">
        <f>SUM(H62:H65)</f>
        <v>0</v>
      </c>
      <c r="I61" s="108">
        <f>SUM(I62:I65)</f>
        <v>0</v>
      </c>
      <c r="J61" s="76"/>
      <c r="K61" s="76"/>
      <c r="L61" s="76">
        <f>L62+L63+L64+L65</f>
        <v>0</v>
      </c>
      <c r="M61" s="76">
        <f>M62+M63+M64+M65</f>
        <v>0</v>
      </c>
      <c r="N61" s="76"/>
      <c r="O61" s="76">
        <f>O62+O63+O64+O65</f>
        <v>0</v>
      </c>
      <c r="P61" s="76"/>
      <c r="Q61" s="76">
        <f>Q62+Q63+Q64+Q65</f>
        <v>0</v>
      </c>
      <c r="R61" s="76">
        <f>R62+R63+R64+R65</f>
        <v>0</v>
      </c>
      <c r="S61" s="76"/>
      <c r="T61" s="53"/>
      <c r="U61" s="53"/>
      <c r="V61" s="53">
        <f>G61+L61+Q61</f>
        <v>0</v>
      </c>
      <c r="W61" s="53">
        <f>H61+M61+R61</f>
        <v>0</v>
      </c>
      <c r="X61" s="53"/>
      <c r="Y61" s="61">
        <f aca="true" t="shared" si="15" ref="Y61:AD61">Y62+Y63+Y64+Y65</f>
        <v>0</v>
      </c>
      <c r="Z61" s="61">
        <f t="shared" si="15"/>
        <v>0</v>
      </c>
      <c r="AA61" s="61">
        <f t="shared" si="15"/>
        <v>0</v>
      </c>
      <c r="AB61" s="61">
        <f t="shared" si="15"/>
        <v>0</v>
      </c>
      <c r="AC61" s="61">
        <f t="shared" si="15"/>
        <v>0</v>
      </c>
      <c r="AD61" s="61">
        <f t="shared" si="15"/>
        <v>0</v>
      </c>
      <c r="AE61" s="74">
        <f t="shared" si="14"/>
        <v>0</v>
      </c>
      <c r="AF61" s="30"/>
    </row>
    <row r="62" spans="1:32" ht="133.5" customHeight="1">
      <c r="A62" s="117"/>
      <c r="B62" s="92" t="s">
        <v>105</v>
      </c>
      <c r="C62" s="92" t="s">
        <v>175</v>
      </c>
      <c r="D62" s="93" t="s">
        <v>104</v>
      </c>
      <c r="E62" s="53">
        <f>F62+I62</f>
        <v>274.9</v>
      </c>
      <c r="F62" s="53">
        <v>274.9</v>
      </c>
      <c r="G62" s="53"/>
      <c r="H62" s="53"/>
      <c r="I62" s="53"/>
      <c r="J62" s="80"/>
      <c r="K62" s="80"/>
      <c r="L62" s="80"/>
      <c r="M62" s="80"/>
      <c r="N62" s="80"/>
      <c r="O62" s="80"/>
      <c r="P62" s="80"/>
      <c r="Q62" s="80"/>
      <c r="R62" s="80"/>
      <c r="S62" s="80"/>
      <c r="T62" s="62">
        <f>U62+X62</f>
        <v>90.661</v>
      </c>
      <c r="U62" s="53">
        <v>90.661</v>
      </c>
      <c r="V62" s="53">
        <f>G62+L62+Q62</f>
        <v>0</v>
      </c>
      <c r="W62" s="53"/>
      <c r="X62" s="53"/>
      <c r="Y62" s="54">
        <f>Z62+AC62</f>
        <v>0</v>
      </c>
      <c r="Z62" s="42"/>
      <c r="AA62" s="58"/>
      <c r="AB62" s="58"/>
      <c r="AC62" s="58"/>
      <c r="AD62" s="58"/>
      <c r="AE62" s="55">
        <f t="shared" si="14"/>
        <v>90.661</v>
      </c>
      <c r="AF62" s="17"/>
    </row>
    <row r="63" spans="1:32" ht="51" customHeight="1" hidden="1">
      <c r="A63" s="117"/>
      <c r="B63" s="92" t="s">
        <v>35</v>
      </c>
      <c r="C63" s="92" t="s">
        <v>67</v>
      </c>
      <c r="D63" s="80" t="s">
        <v>21</v>
      </c>
      <c r="E63" s="53">
        <f>F63+I63</f>
        <v>0</v>
      </c>
      <c r="F63" s="53">
        <v>0</v>
      </c>
      <c r="G63" s="53"/>
      <c r="H63" s="53"/>
      <c r="I63" s="53"/>
      <c r="J63" s="80"/>
      <c r="K63" s="80"/>
      <c r="L63" s="80"/>
      <c r="M63" s="80"/>
      <c r="N63" s="80"/>
      <c r="O63" s="80"/>
      <c r="P63" s="80"/>
      <c r="Q63" s="80"/>
      <c r="R63" s="80"/>
      <c r="S63" s="80"/>
      <c r="T63" s="62">
        <f>U63+X63</f>
        <v>0</v>
      </c>
      <c r="U63" s="53">
        <f>E63+J63+O63</f>
        <v>0</v>
      </c>
      <c r="V63" s="53">
        <f>G63+L63+Q63</f>
        <v>0</v>
      </c>
      <c r="W63" s="53">
        <f>H63+M63+R63</f>
        <v>0</v>
      </c>
      <c r="X63" s="53"/>
      <c r="Y63" s="54">
        <f>Z63+AC63</f>
        <v>0</v>
      </c>
      <c r="Z63" s="42"/>
      <c r="AA63" s="58"/>
      <c r="AB63" s="58"/>
      <c r="AC63" s="58"/>
      <c r="AD63" s="58"/>
      <c r="AE63" s="55">
        <f t="shared" si="14"/>
        <v>0</v>
      </c>
      <c r="AF63" s="17"/>
    </row>
    <row r="64" spans="1:32" ht="132.75" customHeight="1">
      <c r="A64" s="117"/>
      <c r="B64" s="92" t="s">
        <v>106</v>
      </c>
      <c r="C64" s="92" t="s">
        <v>175</v>
      </c>
      <c r="D64" s="93" t="s">
        <v>107</v>
      </c>
      <c r="E64" s="53">
        <f>F64+I64</f>
        <v>320.6</v>
      </c>
      <c r="F64" s="53">
        <v>320.6</v>
      </c>
      <c r="G64" s="53"/>
      <c r="H64" s="53"/>
      <c r="I64" s="53"/>
      <c r="J64" s="80"/>
      <c r="K64" s="80"/>
      <c r="L64" s="80"/>
      <c r="M64" s="80"/>
      <c r="N64" s="80"/>
      <c r="O64" s="80"/>
      <c r="P64" s="80"/>
      <c r="Q64" s="80"/>
      <c r="R64" s="80"/>
      <c r="S64" s="80"/>
      <c r="T64" s="72">
        <f>U64+X64</f>
        <v>1.8292200000000003</v>
      </c>
      <c r="U64" s="71">
        <f>2.232-0.40278</f>
        <v>1.8292200000000003</v>
      </c>
      <c r="V64" s="53"/>
      <c r="W64" s="53">
        <f>H64+M64+R64</f>
        <v>0</v>
      </c>
      <c r="X64" s="53"/>
      <c r="Y64" s="54">
        <f>Z64+AC64</f>
        <v>0</v>
      </c>
      <c r="Z64" s="42"/>
      <c r="AA64" s="58"/>
      <c r="AB64" s="58"/>
      <c r="AC64" s="58"/>
      <c r="AD64" s="58"/>
      <c r="AE64" s="74">
        <f t="shared" si="14"/>
        <v>1.8292200000000003</v>
      </c>
      <c r="AF64" s="17"/>
    </row>
    <row r="65" spans="1:32" ht="134.25" customHeight="1">
      <c r="A65" s="117"/>
      <c r="B65" s="92" t="s">
        <v>108</v>
      </c>
      <c r="C65" s="92" t="s">
        <v>175</v>
      </c>
      <c r="D65" s="93" t="s">
        <v>109</v>
      </c>
      <c r="E65" s="53">
        <f>F65+I65</f>
        <v>3262</v>
      </c>
      <c r="F65" s="53">
        <v>3262</v>
      </c>
      <c r="G65" s="53"/>
      <c r="H65" s="53"/>
      <c r="I65" s="53"/>
      <c r="J65" s="80"/>
      <c r="K65" s="80"/>
      <c r="L65" s="80"/>
      <c r="M65" s="80"/>
      <c r="N65" s="80"/>
      <c r="O65" s="80"/>
      <c r="P65" s="80"/>
      <c r="Q65" s="80"/>
      <c r="R65" s="80"/>
      <c r="S65" s="80"/>
      <c r="T65" s="62">
        <f>U65+X65</f>
        <v>2</v>
      </c>
      <c r="U65" s="53">
        <v>2</v>
      </c>
      <c r="V65" s="53">
        <f>G65+L65+Q65</f>
        <v>0</v>
      </c>
      <c r="W65" s="53">
        <f>H65+M65+R65</f>
        <v>0</v>
      </c>
      <c r="X65" s="53"/>
      <c r="Y65" s="54"/>
      <c r="Z65" s="42"/>
      <c r="AA65" s="58"/>
      <c r="AB65" s="58"/>
      <c r="AC65" s="58"/>
      <c r="AD65" s="58"/>
      <c r="AE65" s="55">
        <f t="shared" si="14"/>
        <v>2</v>
      </c>
      <c r="AF65" s="17"/>
    </row>
    <row r="66" spans="1:32" ht="0" customHeight="1" hidden="1">
      <c r="A66" s="117"/>
      <c r="B66" s="92"/>
      <c r="C66" s="92"/>
      <c r="D66" s="120"/>
      <c r="E66" s="121"/>
      <c r="F66" s="121"/>
      <c r="G66" s="121"/>
      <c r="H66" s="121"/>
      <c r="I66" s="121"/>
      <c r="J66" s="120"/>
      <c r="K66" s="120"/>
      <c r="L66" s="120"/>
      <c r="M66" s="120"/>
      <c r="N66" s="120"/>
      <c r="O66" s="120"/>
      <c r="P66" s="120"/>
      <c r="Q66" s="120"/>
      <c r="R66" s="120"/>
      <c r="S66" s="120"/>
      <c r="T66" s="62">
        <f aca="true" t="shared" si="16" ref="T66:T71">U66+X66</f>
        <v>0</v>
      </c>
      <c r="U66" s="53"/>
      <c r="V66" s="53"/>
      <c r="W66" s="53"/>
      <c r="X66" s="53"/>
      <c r="Y66" s="54"/>
      <c r="Z66" s="42"/>
      <c r="AA66" s="58"/>
      <c r="AB66" s="58"/>
      <c r="AC66" s="58"/>
      <c r="AD66" s="58"/>
      <c r="AE66" s="55">
        <f>T66+Y66</f>
        <v>0</v>
      </c>
      <c r="AF66" s="16"/>
    </row>
    <row r="67" spans="1:32" ht="0" customHeight="1" hidden="1">
      <c r="A67" s="117"/>
      <c r="B67" s="92"/>
      <c r="C67" s="92"/>
      <c r="D67" s="120"/>
      <c r="E67" s="121"/>
      <c r="F67" s="121"/>
      <c r="G67" s="121"/>
      <c r="H67" s="121"/>
      <c r="I67" s="121"/>
      <c r="J67" s="120"/>
      <c r="K67" s="120"/>
      <c r="L67" s="120"/>
      <c r="M67" s="120"/>
      <c r="N67" s="120"/>
      <c r="O67" s="120"/>
      <c r="P67" s="120"/>
      <c r="Q67" s="120"/>
      <c r="R67" s="120"/>
      <c r="S67" s="120"/>
      <c r="T67" s="62">
        <f t="shared" si="16"/>
        <v>0</v>
      </c>
      <c r="U67" s="53"/>
      <c r="V67" s="53"/>
      <c r="W67" s="53"/>
      <c r="X67" s="53"/>
      <c r="Y67" s="54"/>
      <c r="Z67" s="42"/>
      <c r="AA67" s="58"/>
      <c r="AB67" s="58"/>
      <c r="AC67" s="58"/>
      <c r="AD67" s="58"/>
      <c r="AE67" s="55">
        <f>T67+Y67</f>
        <v>0</v>
      </c>
      <c r="AF67" s="16"/>
    </row>
    <row r="68" spans="1:32" ht="0" customHeight="1" hidden="1">
      <c r="A68" s="117"/>
      <c r="B68" s="92"/>
      <c r="C68" s="92"/>
      <c r="D68" s="120"/>
      <c r="E68" s="121"/>
      <c r="F68" s="121"/>
      <c r="G68" s="121"/>
      <c r="H68" s="121"/>
      <c r="I68" s="121"/>
      <c r="J68" s="120"/>
      <c r="K68" s="120"/>
      <c r="L68" s="120"/>
      <c r="M68" s="120"/>
      <c r="N68" s="120"/>
      <c r="O68" s="120"/>
      <c r="P68" s="120"/>
      <c r="Q68" s="120"/>
      <c r="R68" s="120"/>
      <c r="S68" s="120"/>
      <c r="T68" s="62">
        <f t="shared" si="16"/>
        <v>0</v>
      </c>
      <c r="U68" s="53"/>
      <c r="V68" s="53"/>
      <c r="W68" s="53"/>
      <c r="X68" s="53"/>
      <c r="Y68" s="54"/>
      <c r="Z68" s="42"/>
      <c r="AA68" s="58"/>
      <c r="AB68" s="58"/>
      <c r="AC68" s="58"/>
      <c r="AD68" s="58"/>
      <c r="AE68" s="55">
        <f>T68+Y68</f>
        <v>0</v>
      </c>
      <c r="AF68" s="16"/>
    </row>
    <row r="69" spans="1:32" ht="0" customHeight="1" hidden="1">
      <c r="A69" s="117"/>
      <c r="B69" s="92"/>
      <c r="C69" s="92"/>
      <c r="D69" s="120"/>
      <c r="E69" s="121"/>
      <c r="F69" s="121"/>
      <c r="G69" s="121"/>
      <c r="H69" s="121"/>
      <c r="I69" s="121"/>
      <c r="J69" s="120"/>
      <c r="K69" s="120"/>
      <c r="L69" s="120"/>
      <c r="M69" s="120"/>
      <c r="N69" s="120"/>
      <c r="O69" s="120"/>
      <c r="P69" s="120"/>
      <c r="Q69" s="120"/>
      <c r="R69" s="120"/>
      <c r="S69" s="120"/>
      <c r="T69" s="62">
        <f t="shared" si="16"/>
        <v>0</v>
      </c>
      <c r="U69" s="53"/>
      <c r="V69" s="53"/>
      <c r="W69" s="53"/>
      <c r="X69" s="53"/>
      <c r="Y69" s="54"/>
      <c r="Z69" s="42"/>
      <c r="AA69" s="58"/>
      <c r="AB69" s="58"/>
      <c r="AC69" s="58"/>
      <c r="AD69" s="58"/>
      <c r="AE69" s="55">
        <f>T69+Y69</f>
        <v>0</v>
      </c>
      <c r="AF69" s="16"/>
    </row>
    <row r="70" spans="1:32" ht="0" customHeight="1" hidden="1">
      <c r="A70" s="117"/>
      <c r="B70" s="92"/>
      <c r="C70" s="92"/>
      <c r="D70" s="120"/>
      <c r="E70" s="121"/>
      <c r="F70" s="121"/>
      <c r="G70" s="121"/>
      <c r="H70" s="121"/>
      <c r="I70" s="121"/>
      <c r="J70" s="120"/>
      <c r="K70" s="120"/>
      <c r="L70" s="120"/>
      <c r="M70" s="120"/>
      <c r="N70" s="120"/>
      <c r="O70" s="120"/>
      <c r="P70" s="120"/>
      <c r="Q70" s="120"/>
      <c r="R70" s="120"/>
      <c r="S70" s="120"/>
      <c r="T70" s="62">
        <f t="shared" si="16"/>
        <v>0</v>
      </c>
      <c r="U70" s="53"/>
      <c r="V70" s="53"/>
      <c r="W70" s="53"/>
      <c r="X70" s="53"/>
      <c r="Y70" s="54"/>
      <c r="Z70" s="42"/>
      <c r="AA70" s="58"/>
      <c r="AB70" s="58"/>
      <c r="AC70" s="58"/>
      <c r="AD70" s="58"/>
      <c r="AE70" s="55">
        <f>T70+Y70</f>
        <v>0</v>
      </c>
      <c r="AF70" s="16"/>
    </row>
    <row r="71" spans="1:32" ht="265.5" customHeight="1">
      <c r="A71" s="117"/>
      <c r="B71" s="92" t="s">
        <v>110</v>
      </c>
      <c r="C71" s="92" t="s">
        <v>175</v>
      </c>
      <c r="D71" s="93" t="s">
        <v>114</v>
      </c>
      <c r="E71" s="121"/>
      <c r="F71" s="121"/>
      <c r="G71" s="121"/>
      <c r="H71" s="121"/>
      <c r="I71" s="121"/>
      <c r="J71" s="120"/>
      <c r="K71" s="120"/>
      <c r="L71" s="120"/>
      <c r="M71" s="120"/>
      <c r="N71" s="120"/>
      <c r="O71" s="120"/>
      <c r="P71" s="120"/>
      <c r="Q71" s="120"/>
      <c r="R71" s="120"/>
      <c r="S71" s="120"/>
      <c r="T71" s="62">
        <f t="shared" si="16"/>
        <v>592.049</v>
      </c>
      <c r="U71" s="53">
        <v>592.049</v>
      </c>
      <c r="V71" s="53"/>
      <c r="W71" s="53"/>
      <c r="X71" s="53"/>
      <c r="Y71" s="54"/>
      <c r="Z71" s="42"/>
      <c r="AA71" s="58"/>
      <c r="AB71" s="58"/>
      <c r="AC71" s="58"/>
      <c r="AD71" s="58"/>
      <c r="AE71" s="55">
        <f aca="true" t="shared" si="17" ref="AE71:AE86">U71+Y71</f>
        <v>592.049</v>
      </c>
      <c r="AF71" s="16"/>
    </row>
    <row r="72" spans="1:32" ht="256.5" customHeight="1">
      <c r="A72" s="117"/>
      <c r="B72" s="92" t="s">
        <v>111</v>
      </c>
      <c r="C72" s="92" t="s">
        <v>175</v>
      </c>
      <c r="D72" s="93" t="s">
        <v>115</v>
      </c>
      <c r="E72" s="121"/>
      <c r="F72" s="121"/>
      <c r="G72" s="121"/>
      <c r="H72" s="121"/>
      <c r="I72" s="121"/>
      <c r="J72" s="120"/>
      <c r="K72" s="120"/>
      <c r="L72" s="120"/>
      <c r="M72" s="120"/>
      <c r="N72" s="120"/>
      <c r="O72" s="120"/>
      <c r="P72" s="120"/>
      <c r="Q72" s="120"/>
      <c r="R72" s="120"/>
      <c r="S72" s="120"/>
      <c r="T72" s="62">
        <f>U72+X72</f>
        <v>80.687</v>
      </c>
      <c r="U72" s="53">
        <f>100.687-20</f>
        <v>80.687</v>
      </c>
      <c r="V72" s="53"/>
      <c r="W72" s="53"/>
      <c r="X72" s="53"/>
      <c r="Y72" s="54"/>
      <c r="Z72" s="42"/>
      <c r="AA72" s="58"/>
      <c r="AB72" s="58"/>
      <c r="AC72" s="58"/>
      <c r="AD72" s="58"/>
      <c r="AE72" s="55">
        <f t="shared" si="17"/>
        <v>80.687</v>
      </c>
      <c r="AF72" s="16"/>
    </row>
    <row r="73" spans="1:32" ht="78.75" customHeight="1">
      <c r="A73" s="117"/>
      <c r="B73" s="92" t="s">
        <v>112</v>
      </c>
      <c r="C73" s="92" t="s">
        <v>175</v>
      </c>
      <c r="D73" s="93" t="s">
        <v>117</v>
      </c>
      <c r="E73" s="121"/>
      <c r="F73" s="121"/>
      <c r="G73" s="121"/>
      <c r="H73" s="121"/>
      <c r="I73" s="121"/>
      <c r="J73" s="120"/>
      <c r="K73" s="120"/>
      <c r="L73" s="120"/>
      <c r="M73" s="120"/>
      <c r="N73" s="120"/>
      <c r="O73" s="120"/>
      <c r="P73" s="120"/>
      <c r="Q73" s="120"/>
      <c r="R73" s="120"/>
      <c r="S73" s="120"/>
      <c r="T73" s="62">
        <f>U73+X73</f>
        <v>64.2</v>
      </c>
      <c r="U73" s="53">
        <v>64.2</v>
      </c>
      <c r="V73" s="53"/>
      <c r="W73" s="53"/>
      <c r="X73" s="53"/>
      <c r="Y73" s="54"/>
      <c r="Z73" s="42"/>
      <c r="AA73" s="58"/>
      <c r="AB73" s="58"/>
      <c r="AC73" s="58"/>
      <c r="AD73" s="58"/>
      <c r="AE73" s="55">
        <f t="shared" si="17"/>
        <v>64.2</v>
      </c>
      <c r="AF73" s="16"/>
    </row>
    <row r="74" spans="1:32" ht="66" customHeight="1">
      <c r="A74" s="117"/>
      <c r="B74" s="92" t="s">
        <v>113</v>
      </c>
      <c r="C74" s="92" t="s">
        <v>175</v>
      </c>
      <c r="D74" s="93" t="s">
        <v>118</v>
      </c>
      <c r="E74" s="121"/>
      <c r="F74" s="121"/>
      <c r="G74" s="121"/>
      <c r="H74" s="121"/>
      <c r="I74" s="121"/>
      <c r="J74" s="120"/>
      <c r="K74" s="120"/>
      <c r="L74" s="120"/>
      <c r="M74" s="120"/>
      <c r="N74" s="120"/>
      <c r="O74" s="120"/>
      <c r="P74" s="120"/>
      <c r="Q74" s="120"/>
      <c r="R74" s="120"/>
      <c r="S74" s="120"/>
      <c r="T74" s="62">
        <f>U74+X74</f>
        <v>123.6</v>
      </c>
      <c r="U74" s="53">
        <v>123.6</v>
      </c>
      <c r="V74" s="53"/>
      <c r="W74" s="53"/>
      <c r="X74" s="53"/>
      <c r="Y74" s="54"/>
      <c r="Z74" s="42"/>
      <c r="AA74" s="58"/>
      <c r="AB74" s="58"/>
      <c r="AC74" s="58"/>
      <c r="AD74" s="58"/>
      <c r="AE74" s="55">
        <f t="shared" si="17"/>
        <v>123.6</v>
      </c>
      <c r="AF74" s="16"/>
    </row>
    <row r="75" spans="1:32" ht="171" customHeight="1">
      <c r="A75" s="117"/>
      <c r="B75" s="92" t="s">
        <v>119</v>
      </c>
      <c r="C75" s="92" t="s">
        <v>175</v>
      </c>
      <c r="D75" s="93" t="s">
        <v>120</v>
      </c>
      <c r="E75" s="121"/>
      <c r="F75" s="121"/>
      <c r="G75" s="121"/>
      <c r="H75" s="121"/>
      <c r="I75" s="121"/>
      <c r="J75" s="120"/>
      <c r="K75" s="120"/>
      <c r="L75" s="120"/>
      <c r="M75" s="120"/>
      <c r="N75" s="120"/>
      <c r="O75" s="120"/>
      <c r="P75" s="120"/>
      <c r="Q75" s="120"/>
      <c r="R75" s="120"/>
      <c r="S75" s="120"/>
      <c r="T75" s="62">
        <f>U75+X75</f>
        <v>894.261</v>
      </c>
      <c r="U75" s="53">
        <v>894.261</v>
      </c>
      <c r="V75" s="53"/>
      <c r="W75" s="53"/>
      <c r="X75" s="53"/>
      <c r="Y75" s="54"/>
      <c r="Z75" s="42"/>
      <c r="AA75" s="58"/>
      <c r="AB75" s="58"/>
      <c r="AC75" s="58"/>
      <c r="AD75" s="58"/>
      <c r="AE75" s="55">
        <f t="shared" si="17"/>
        <v>894.261</v>
      </c>
      <c r="AF75" s="16"/>
    </row>
    <row r="76" spans="1:32" ht="185.25" customHeight="1">
      <c r="A76" s="117"/>
      <c r="B76" s="92" t="s">
        <v>121</v>
      </c>
      <c r="C76" s="92" t="s">
        <v>175</v>
      </c>
      <c r="D76" s="93" t="s">
        <v>122</v>
      </c>
      <c r="E76" s="121"/>
      <c r="F76" s="121"/>
      <c r="G76" s="121"/>
      <c r="H76" s="121"/>
      <c r="I76" s="121"/>
      <c r="J76" s="120"/>
      <c r="K76" s="120"/>
      <c r="L76" s="120"/>
      <c r="M76" s="120"/>
      <c r="N76" s="120"/>
      <c r="O76" s="120"/>
      <c r="P76" s="120"/>
      <c r="Q76" s="120"/>
      <c r="R76" s="120"/>
      <c r="S76" s="120"/>
      <c r="T76" s="62">
        <f>U76+X76</f>
        <v>161.536</v>
      </c>
      <c r="U76" s="53">
        <f>169.536-8</f>
        <v>161.536</v>
      </c>
      <c r="V76" s="53"/>
      <c r="W76" s="53"/>
      <c r="X76" s="53"/>
      <c r="Y76" s="54"/>
      <c r="Z76" s="42"/>
      <c r="AA76" s="58"/>
      <c r="AB76" s="58"/>
      <c r="AC76" s="58"/>
      <c r="AD76" s="58"/>
      <c r="AE76" s="55">
        <f t="shared" si="17"/>
        <v>161.536</v>
      </c>
      <c r="AF76" s="16"/>
    </row>
    <row r="77" spans="1:32" ht="50.25" customHeight="1">
      <c r="A77" s="117"/>
      <c r="B77" s="92" t="s">
        <v>123</v>
      </c>
      <c r="C77" s="92" t="s">
        <v>67</v>
      </c>
      <c r="D77" s="93" t="s">
        <v>124</v>
      </c>
      <c r="E77" s="121"/>
      <c r="F77" s="121"/>
      <c r="G77" s="121"/>
      <c r="H77" s="121"/>
      <c r="I77" s="121"/>
      <c r="J77" s="120"/>
      <c r="K77" s="120"/>
      <c r="L77" s="120"/>
      <c r="M77" s="120"/>
      <c r="N77" s="120"/>
      <c r="O77" s="120"/>
      <c r="P77" s="120"/>
      <c r="Q77" s="120"/>
      <c r="R77" s="120"/>
      <c r="S77" s="120"/>
      <c r="T77" s="62">
        <f aca="true" t="shared" si="18" ref="T77:T90">U77+X77</f>
        <v>412</v>
      </c>
      <c r="U77" s="53">
        <v>412</v>
      </c>
      <c r="V77" s="53"/>
      <c r="W77" s="53"/>
      <c r="X77" s="53"/>
      <c r="Y77" s="54"/>
      <c r="Z77" s="42"/>
      <c r="AA77" s="58"/>
      <c r="AB77" s="58"/>
      <c r="AC77" s="58"/>
      <c r="AD77" s="58"/>
      <c r="AE77" s="55">
        <f t="shared" si="17"/>
        <v>412</v>
      </c>
      <c r="AF77" s="16"/>
    </row>
    <row r="78" spans="1:32" ht="39" customHeight="1">
      <c r="A78" s="117"/>
      <c r="B78" s="92" t="s">
        <v>125</v>
      </c>
      <c r="C78" s="92" t="s">
        <v>67</v>
      </c>
      <c r="D78" s="120" t="s">
        <v>126</v>
      </c>
      <c r="E78" s="121"/>
      <c r="F78" s="121"/>
      <c r="G78" s="121"/>
      <c r="H78" s="121"/>
      <c r="I78" s="121"/>
      <c r="J78" s="120"/>
      <c r="K78" s="120"/>
      <c r="L78" s="120"/>
      <c r="M78" s="120"/>
      <c r="N78" s="120"/>
      <c r="O78" s="120"/>
      <c r="P78" s="120"/>
      <c r="Q78" s="120"/>
      <c r="R78" s="120"/>
      <c r="S78" s="120"/>
      <c r="T78" s="62">
        <f t="shared" si="18"/>
        <v>300</v>
      </c>
      <c r="U78" s="53">
        <v>300</v>
      </c>
      <c r="V78" s="53"/>
      <c r="W78" s="53"/>
      <c r="X78" s="53"/>
      <c r="Y78" s="54"/>
      <c r="Z78" s="42"/>
      <c r="AA78" s="58"/>
      <c r="AB78" s="58"/>
      <c r="AC78" s="58"/>
      <c r="AD78" s="58"/>
      <c r="AE78" s="55">
        <f t="shared" si="17"/>
        <v>300</v>
      </c>
      <c r="AF78" s="16"/>
    </row>
    <row r="79" spans="1:32" ht="52.5" customHeight="1">
      <c r="A79" s="117"/>
      <c r="B79" s="92" t="s">
        <v>127</v>
      </c>
      <c r="C79" s="92" t="s">
        <v>67</v>
      </c>
      <c r="D79" s="93" t="s">
        <v>129</v>
      </c>
      <c r="E79" s="121"/>
      <c r="F79" s="121"/>
      <c r="G79" s="121"/>
      <c r="H79" s="121"/>
      <c r="I79" s="121"/>
      <c r="J79" s="120"/>
      <c r="K79" s="120"/>
      <c r="L79" s="120"/>
      <c r="M79" s="120"/>
      <c r="N79" s="120"/>
      <c r="O79" s="120"/>
      <c r="P79" s="120"/>
      <c r="Q79" s="120"/>
      <c r="R79" s="120"/>
      <c r="S79" s="120"/>
      <c r="T79" s="62">
        <f t="shared" si="18"/>
        <v>21000</v>
      </c>
      <c r="U79" s="53">
        <v>21000</v>
      </c>
      <c r="V79" s="53"/>
      <c r="W79" s="53"/>
      <c r="X79" s="53"/>
      <c r="Y79" s="54"/>
      <c r="Z79" s="42"/>
      <c r="AA79" s="58"/>
      <c r="AB79" s="58"/>
      <c r="AC79" s="58"/>
      <c r="AD79" s="58"/>
      <c r="AE79" s="55">
        <f t="shared" si="17"/>
        <v>21000</v>
      </c>
      <c r="AF79" s="16"/>
    </row>
    <row r="80" spans="1:32" ht="51" customHeight="1">
      <c r="A80" s="117"/>
      <c r="B80" s="92" t="s">
        <v>128</v>
      </c>
      <c r="C80" s="92" t="s">
        <v>67</v>
      </c>
      <c r="D80" s="93" t="s">
        <v>130</v>
      </c>
      <c r="E80" s="121"/>
      <c r="F80" s="121"/>
      <c r="G80" s="121"/>
      <c r="H80" s="121"/>
      <c r="I80" s="121"/>
      <c r="J80" s="120"/>
      <c r="K80" s="120"/>
      <c r="L80" s="120"/>
      <c r="M80" s="120"/>
      <c r="N80" s="120"/>
      <c r="O80" s="120"/>
      <c r="P80" s="120"/>
      <c r="Q80" s="120"/>
      <c r="R80" s="120"/>
      <c r="S80" s="120"/>
      <c r="T80" s="62">
        <f t="shared" si="18"/>
        <v>2730.5</v>
      </c>
      <c r="U80" s="53">
        <v>2730.5</v>
      </c>
      <c r="V80" s="53"/>
      <c r="W80" s="53"/>
      <c r="X80" s="53"/>
      <c r="Y80" s="54"/>
      <c r="Z80" s="42"/>
      <c r="AA80" s="58"/>
      <c r="AB80" s="58"/>
      <c r="AC80" s="58"/>
      <c r="AD80" s="58"/>
      <c r="AE80" s="55">
        <f t="shared" si="17"/>
        <v>2730.5</v>
      </c>
      <c r="AF80" s="16"/>
    </row>
    <row r="81" spans="1:32" ht="46.5" customHeight="1">
      <c r="A81" s="117"/>
      <c r="B81" s="92" t="s">
        <v>131</v>
      </c>
      <c r="C81" s="92" t="s">
        <v>67</v>
      </c>
      <c r="D81" s="93" t="s">
        <v>133</v>
      </c>
      <c r="E81" s="121"/>
      <c r="F81" s="121"/>
      <c r="G81" s="121"/>
      <c r="H81" s="121"/>
      <c r="I81" s="121"/>
      <c r="J81" s="120"/>
      <c r="K81" s="120"/>
      <c r="L81" s="120"/>
      <c r="M81" s="120"/>
      <c r="N81" s="120"/>
      <c r="O81" s="120"/>
      <c r="P81" s="120"/>
      <c r="Q81" s="120"/>
      <c r="R81" s="120"/>
      <c r="S81" s="120"/>
      <c r="T81" s="62">
        <f t="shared" si="18"/>
        <v>6900</v>
      </c>
      <c r="U81" s="53">
        <v>6900</v>
      </c>
      <c r="V81" s="53"/>
      <c r="W81" s="53"/>
      <c r="X81" s="53"/>
      <c r="Y81" s="54"/>
      <c r="Z81" s="42"/>
      <c r="AA81" s="58"/>
      <c r="AB81" s="58"/>
      <c r="AC81" s="58"/>
      <c r="AD81" s="58"/>
      <c r="AE81" s="55">
        <f t="shared" si="17"/>
        <v>6900</v>
      </c>
      <c r="AF81" s="16"/>
    </row>
    <row r="82" spans="1:32" ht="63.75" customHeight="1">
      <c r="A82" s="117"/>
      <c r="B82" s="92" t="s">
        <v>132</v>
      </c>
      <c r="C82" s="92" t="s">
        <v>67</v>
      </c>
      <c r="D82" s="93" t="s">
        <v>134</v>
      </c>
      <c r="E82" s="121"/>
      <c r="F82" s="121"/>
      <c r="G82" s="121"/>
      <c r="H82" s="121"/>
      <c r="I82" s="121"/>
      <c r="J82" s="120"/>
      <c r="K82" s="120"/>
      <c r="L82" s="120"/>
      <c r="M82" s="120"/>
      <c r="N82" s="120"/>
      <c r="O82" s="120"/>
      <c r="P82" s="120"/>
      <c r="Q82" s="120"/>
      <c r="R82" s="120"/>
      <c r="S82" s="120"/>
      <c r="T82" s="62">
        <f t="shared" si="18"/>
        <v>890</v>
      </c>
      <c r="U82" s="53">
        <v>890</v>
      </c>
      <c r="V82" s="53"/>
      <c r="W82" s="53"/>
      <c r="X82" s="53"/>
      <c r="Y82" s="54"/>
      <c r="Z82" s="42"/>
      <c r="AA82" s="58"/>
      <c r="AB82" s="58"/>
      <c r="AC82" s="58"/>
      <c r="AD82" s="58"/>
      <c r="AE82" s="55">
        <f t="shared" si="17"/>
        <v>890</v>
      </c>
      <c r="AF82" s="16"/>
    </row>
    <row r="83" spans="1:32" ht="44.25" customHeight="1">
      <c r="A83" s="117"/>
      <c r="B83" s="92" t="s">
        <v>135</v>
      </c>
      <c r="C83" s="92" t="s">
        <v>67</v>
      </c>
      <c r="D83" s="93" t="s">
        <v>137</v>
      </c>
      <c r="E83" s="121"/>
      <c r="F83" s="121"/>
      <c r="G83" s="121"/>
      <c r="H83" s="121"/>
      <c r="I83" s="121"/>
      <c r="J83" s="120"/>
      <c r="K83" s="120"/>
      <c r="L83" s="120"/>
      <c r="M83" s="120"/>
      <c r="N83" s="120"/>
      <c r="O83" s="120"/>
      <c r="P83" s="120"/>
      <c r="Q83" s="120"/>
      <c r="R83" s="120"/>
      <c r="S83" s="120"/>
      <c r="T83" s="62">
        <f t="shared" si="18"/>
        <v>62.6</v>
      </c>
      <c r="U83" s="53">
        <v>62.6</v>
      </c>
      <c r="V83" s="53"/>
      <c r="W83" s="53"/>
      <c r="X83" s="53"/>
      <c r="Y83" s="54"/>
      <c r="Z83" s="42"/>
      <c r="AA83" s="58"/>
      <c r="AB83" s="58"/>
      <c r="AC83" s="58"/>
      <c r="AD83" s="58"/>
      <c r="AE83" s="55">
        <f t="shared" si="17"/>
        <v>62.6</v>
      </c>
      <c r="AF83" s="16"/>
    </row>
    <row r="84" spans="1:32" ht="53.25" customHeight="1">
      <c r="A84" s="117"/>
      <c r="B84" s="92" t="s">
        <v>136</v>
      </c>
      <c r="C84" s="92" t="s">
        <v>67</v>
      </c>
      <c r="D84" s="93" t="s">
        <v>138</v>
      </c>
      <c r="E84" s="121"/>
      <c r="F84" s="121"/>
      <c r="G84" s="121"/>
      <c r="H84" s="121"/>
      <c r="I84" s="121"/>
      <c r="J84" s="120"/>
      <c r="K84" s="120"/>
      <c r="L84" s="120"/>
      <c r="M84" s="120"/>
      <c r="N84" s="120"/>
      <c r="O84" s="120"/>
      <c r="P84" s="120"/>
      <c r="Q84" s="120"/>
      <c r="R84" s="120"/>
      <c r="S84" s="120"/>
      <c r="T84" s="62">
        <f t="shared" si="18"/>
        <v>16061.38</v>
      </c>
      <c r="U84" s="53">
        <v>16061.38</v>
      </c>
      <c r="V84" s="53"/>
      <c r="W84" s="53"/>
      <c r="X84" s="53"/>
      <c r="Y84" s="54"/>
      <c r="Z84" s="42"/>
      <c r="AA84" s="58"/>
      <c r="AB84" s="58"/>
      <c r="AC84" s="58"/>
      <c r="AD84" s="58"/>
      <c r="AE84" s="55">
        <f t="shared" si="17"/>
        <v>16061.38</v>
      </c>
      <c r="AF84" s="16"/>
    </row>
    <row r="85" spans="1:32" ht="61.5" customHeight="1">
      <c r="A85" s="117"/>
      <c r="B85" s="92" t="s">
        <v>139</v>
      </c>
      <c r="C85" s="92" t="s">
        <v>65</v>
      </c>
      <c r="D85" s="93" t="s">
        <v>141</v>
      </c>
      <c r="E85" s="121"/>
      <c r="F85" s="121"/>
      <c r="G85" s="121"/>
      <c r="H85" s="121"/>
      <c r="I85" s="121"/>
      <c r="J85" s="120"/>
      <c r="K85" s="120"/>
      <c r="L85" s="120"/>
      <c r="M85" s="120"/>
      <c r="N85" s="120"/>
      <c r="O85" s="120"/>
      <c r="P85" s="120"/>
      <c r="Q85" s="120"/>
      <c r="R85" s="120"/>
      <c r="S85" s="120"/>
      <c r="T85" s="62">
        <f t="shared" si="18"/>
        <v>6975.0560000000005</v>
      </c>
      <c r="U85" s="53">
        <f>767.056+6208</f>
        <v>6975.0560000000005</v>
      </c>
      <c r="V85" s="53"/>
      <c r="W85" s="53"/>
      <c r="X85" s="53"/>
      <c r="Y85" s="54"/>
      <c r="Z85" s="42"/>
      <c r="AA85" s="58"/>
      <c r="AB85" s="58"/>
      <c r="AC85" s="58"/>
      <c r="AD85" s="58"/>
      <c r="AE85" s="55">
        <f t="shared" si="17"/>
        <v>6975.0560000000005</v>
      </c>
      <c r="AF85" s="16"/>
    </row>
    <row r="86" spans="1:32" ht="83.25" customHeight="1">
      <c r="A86" s="117"/>
      <c r="B86" s="92" t="s">
        <v>140</v>
      </c>
      <c r="C86" s="92" t="s">
        <v>65</v>
      </c>
      <c r="D86" s="93" t="s">
        <v>142</v>
      </c>
      <c r="E86" s="121"/>
      <c r="F86" s="121"/>
      <c r="G86" s="121"/>
      <c r="H86" s="121"/>
      <c r="I86" s="121"/>
      <c r="J86" s="120"/>
      <c r="K86" s="120"/>
      <c r="L86" s="120"/>
      <c r="M86" s="120"/>
      <c r="N86" s="120"/>
      <c r="O86" s="120"/>
      <c r="P86" s="120"/>
      <c r="Q86" s="120"/>
      <c r="R86" s="120"/>
      <c r="S86" s="120"/>
      <c r="T86" s="72">
        <f t="shared" si="18"/>
        <v>466.07581999999996</v>
      </c>
      <c r="U86" s="71">
        <f>377.566+88.50982</f>
        <v>466.07581999999996</v>
      </c>
      <c r="V86" s="53"/>
      <c r="W86" s="53"/>
      <c r="X86" s="53"/>
      <c r="Y86" s="54"/>
      <c r="Z86" s="42"/>
      <c r="AA86" s="58"/>
      <c r="AB86" s="58"/>
      <c r="AC86" s="58"/>
      <c r="AD86" s="58"/>
      <c r="AE86" s="74">
        <f t="shared" si="17"/>
        <v>466.07581999999996</v>
      </c>
      <c r="AF86" s="16"/>
    </row>
    <row r="87" spans="1:32" ht="35.25" customHeight="1">
      <c r="A87" s="117"/>
      <c r="B87" s="92" t="s">
        <v>143</v>
      </c>
      <c r="C87" s="92" t="s">
        <v>66</v>
      </c>
      <c r="D87" s="93" t="s">
        <v>145</v>
      </c>
      <c r="E87" s="121"/>
      <c r="F87" s="121"/>
      <c r="G87" s="121"/>
      <c r="H87" s="121"/>
      <c r="I87" s="121"/>
      <c r="J87" s="120"/>
      <c r="K87" s="120"/>
      <c r="L87" s="120"/>
      <c r="M87" s="120"/>
      <c r="N87" s="120"/>
      <c r="O87" s="120"/>
      <c r="P87" s="120"/>
      <c r="Q87" s="120"/>
      <c r="R87" s="120"/>
      <c r="S87" s="120"/>
      <c r="T87" s="62">
        <f t="shared" si="18"/>
        <v>94.069</v>
      </c>
      <c r="U87" s="53">
        <f>20+14+1.2+8.47+12.86+10+2.7+11.979+12.86</f>
        <v>94.069</v>
      </c>
      <c r="V87" s="53"/>
      <c r="W87" s="53"/>
      <c r="X87" s="53"/>
      <c r="Y87" s="54"/>
      <c r="Z87" s="42"/>
      <c r="AA87" s="58"/>
      <c r="AB87" s="58"/>
      <c r="AC87" s="58"/>
      <c r="AD87" s="58"/>
      <c r="AE87" s="55">
        <f>T87+Y87</f>
        <v>94.069</v>
      </c>
      <c r="AF87" s="16"/>
    </row>
    <row r="88" spans="1:32" ht="43.5" customHeight="1">
      <c r="A88" s="117"/>
      <c r="B88" s="92" t="s">
        <v>144</v>
      </c>
      <c r="C88" s="92" t="s">
        <v>70</v>
      </c>
      <c r="D88" s="98" t="s">
        <v>146</v>
      </c>
      <c r="E88" s="121"/>
      <c r="F88" s="121"/>
      <c r="G88" s="121"/>
      <c r="H88" s="121"/>
      <c r="I88" s="121"/>
      <c r="J88" s="120"/>
      <c r="K88" s="120"/>
      <c r="L88" s="120"/>
      <c r="M88" s="120"/>
      <c r="N88" s="120"/>
      <c r="O88" s="120"/>
      <c r="P88" s="120"/>
      <c r="Q88" s="120"/>
      <c r="R88" s="120"/>
      <c r="S88" s="120"/>
      <c r="T88" s="62">
        <f t="shared" si="18"/>
        <v>185.6</v>
      </c>
      <c r="U88" s="53">
        <f>27+40.5+9.6+13.5+95</f>
        <v>185.6</v>
      </c>
      <c r="V88" s="53"/>
      <c r="W88" s="53"/>
      <c r="X88" s="53"/>
      <c r="Y88" s="54"/>
      <c r="Z88" s="42"/>
      <c r="AA88" s="58"/>
      <c r="AB88" s="58"/>
      <c r="AC88" s="58"/>
      <c r="AD88" s="58"/>
      <c r="AE88" s="55">
        <f>T88+Y88</f>
        <v>185.6</v>
      </c>
      <c r="AF88" s="16"/>
    </row>
    <row r="89" spans="1:32" ht="75" customHeight="1">
      <c r="A89" s="117"/>
      <c r="B89" s="92" t="s">
        <v>147</v>
      </c>
      <c r="C89" s="92" t="s">
        <v>70</v>
      </c>
      <c r="D89" s="93" t="s">
        <v>149</v>
      </c>
      <c r="E89" s="121"/>
      <c r="F89" s="121"/>
      <c r="G89" s="121"/>
      <c r="H89" s="121"/>
      <c r="I89" s="121"/>
      <c r="J89" s="120"/>
      <c r="K89" s="120"/>
      <c r="L89" s="120"/>
      <c r="M89" s="120"/>
      <c r="N89" s="120"/>
      <c r="O89" s="120"/>
      <c r="P89" s="120"/>
      <c r="Q89" s="120"/>
      <c r="R89" s="120"/>
      <c r="S89" s="120"/>
      <c r="T89" s="62">
        <f t="shared" si="18"/>
        <v>19.7</v>
      </c>
      <c r="U89" s="53">
        <v>19.7</v>
      </c>
      <c r="V89" s="53"/>
      <c r="W89" s="53"/>
      <c r="X89" s="53"/>
      <c r="Y89" s="54"/>
      <c r="Z89" s="42"/>
      <c r="AA89" s="58"/>
      <c r="AB89" s="58"/>
      <c r="AC89" s="58"/>
      <c r="AD89" s="58"/>
      <c r="AE89" s="55">
        <f>U89+Y89</f>
        <v>19.7</v>
      </c>
      <c r="AF89" s="16"/>
    </row>
    <row r="90" spans="1:32" ht="62.25" customHeight="1">
      <c r="A90" s="117"/>
      <c r="B90" s="92" t="s">
        <v>148</v>
      </c>
      <c r="C90" s="92" t="s">
        <v>68</v>
      </c>
      <c r="D90" s="93" t="s">
        <v>182</v>
      </c>
      <c r="E90" s="121"/>
      <c r="F90" s="121"/>
      <c r="G90" s="121"/>
      <c r="H90" s="121"/>
      <c r="I90" s="121"/>
      <c r="J90" s="120"/>
      <c r="K90" s="120"/>
      <c r="L90" s="120"/>
      <c r="M90" s="120"/>
      <c r="N90" s="120"/>
      <c r="O90" s="120"/>
      <c r="P90" s="120"/>
      <c r="Q90" s="120"/>
      <c r="R90" s="120"/>
      <c r="S90" s="120"/>
      <c r="T90" s="62">
        <f t="shared" si="18"/>
        <v>657.72</v>
      </c>
      <c r="U90" s="53">
        <v>657.72</v>
      </c>
      <c r="V90" s="53"/>
      <c r="W90" s="53"/>
      <c r="X90" s="53"/>
      <c r="Y90" s="54"/>
      <c r="Z90" s="42"/>
      <c r="AA90" s="58"/>
      <c r="AB90" s="58"/>
      <c r="AC90" s="58"/>
      <c r="AD90" s="58"/>
      <c r="AE90" s="55">
        <f>U90+Y90</f>
        <v>657.72</v>
      </c>
      <c r="AF90" s="16"/>
    </row>
    <row r="91" spans="1:32" ht="42" customHeight="1">
      <c r="A91" s="117"/>
      <c r="B91" s="92" t="s">
        <v>34</v>
      </c>
      <c r="C91" s="92" t="s">
        <v>67</v>
      </c>
      <c r="D91" s="98" t="s">
        <v>150</v>
      </c>
      <c r="E91" s="121"/>
      <c r="F91" s="121"/>
      <c r="G91" s="121"/>
      <c r="H91" s="121"/>
      <c r="I91" s="121"/>
      <c r="J91" s="120"/>
      <c r="K91" s="120"/>
      <c r="L91" s="120"/>
      <c r="M91" s="120"/>
      <c r="N91" s="120"/>
      <c r="O91" s="120"/>
      <c r="P91" s="120"/>
      <c r="Q91" s="120"/>
      <c r="R91" s="120"/>
      <c r="S91" s="120"/>
      <c r="T91" s="53">
        <f>U91+X91</f>
        <v>125.734</v>
      </c>
      <c r="U91" s="53">
        <f>121.1+1.734+2.9</f>
        <v>125.734</v>
      </c>
      <c r="V91" s="53">
        <f>79+2.1</f>
        <v>81.1</v>
      </c>
      <c r="W91" s="53">
        <v>7.1</v>
      </c>
      <c r="X91" s="53"/>
      <c r="Y91" s="54"/>
      <c r="Z91" s="42"/>
      <c r="AA91" s="58"/>
      <c r="AB91" s="58"/>
      <c r="AC91" s="58"/>
      <c r="AD91" s="58"/>
      <c r="AE91" s="55">
        <f>T91+Y91</f>
        <v>125.734</v>
      </c>
      <c r="AF91" s="16"/>
    </row>
    <row r="92" spans="1:32" ht="54.75" customHeight="1">
      <c r="A92" s="117"/>
      <c r="B92" s="92" t="s">
        <v>151</v>
      </c>
      <c r="C92" s="92" t="s">
        <v>69</v>
      </c>
      <c r="D92" s="93" t="s">
        <v>153</v>
      </c>
      <c r="E92" s="121"/>
      <c r="F92" s="121"/>
      <c r="G92" s="121"/>
      <c r="H92" s="121"/>
      <c r="I92" s="121"/>
      <c r="J92" s="120"/>
      <c r="K92" s="120"/>
      <c r="L92" s="120"/>
      <c r="M92" s="120"/>
      <c r="N92" s="120"/>
      <c r="O92" s="120"/>
      <c r="P92" s="120"/>
      <c r="Q92" s="120"/>
      <c r="R92" s="120"/>
      <c r="S92" s="120"/>
      <c r="T92" s="53">
        <f aca="true" t="shared" si="19" ref="T92:T100">U92+X92</f>
        <v>3212.825</v>
      </c>
      <c r="U92" s="53">
        <f>3083.371+56+5.354+10+58.1</f>
        <v>3212.825</v>
      </c>
      <c r="V92" s="53">
        <f>1881.8+28+42.3</f>
        <v>1952.1</v>
      </c>
      <c r="W92" s="53">
        <v>162.971</v>
      </c>
      <c r="X92" s="53"/>
      <c r="Y92" s="54">
        <f>Z92+AC92</f>
        <v>228.001</v>
      </c>
      <c r="Z92" s="60">
        <v>228.001</v>
      </c>
      <c r="AA92" s="63">
        <v>15.5</v>
      </c>
      <c r="AB92" s="58"/>
      <c r="AC92" s="58"/>
      <c r="AD92" s="58"/>
      <c r="AE92" s="55">
        <f>T92+Y92</f>
        <v>3440.826</v>
      </c>
      <c r="AF92" s="16"/>
    </row>
    <row r="93" spans="1:32" ht="106.5" customHeight="1">
      <c r="A93" s="117"/>
      <c r="B93" s="92" t="s">
        <v>152</v>
      </c>
      <c r="C93" s="92" t="s">
        <v>68</v>
      </c>
      <c r="D93" s="93" t="s">
        <v>154</v>
      </c>
      <c r="E93" s="121"/>
      <c r="F93" s="121"/>
      <c r="G93" s="121"/>
      <c r="H93" s="121"/>
      <c r="I93" s="121"/>
      <c r="J93" s="120"/>
      <c r="K93" s="120"/>
      <c r="L93" s="120"/>
      <c r="M93" s="120"/>
      <c r="N93" s="120"/>
      <c r="O93" s="120"/>
      <c r="P93" s="120"/>
      <c r="Q93" s="120"/>
      <c r="R93" s="120"/>
      <c r="S93" s="120"/>
      <c r="T93" s="53">
        <f t="shared" si="19"/>
        <v>280</v>
      </c>
      <c r="U93" s="53">
        <v>280</v>
      </c>
      <c r="V93" s="53"/>
      <c r="W93" s="53"/>
      <c r="X93" s="53"/>
      <c r="Y93" s="54"/>
      <c r="Z93" s="42"/>
      <c r="AA93" s="58"/>
      <c r="AB93" s="58"/>
      <c r="AC93" s="58"/>
      <c r="AD93" s="58"/>
      <c r="AE93" s="55">
        <f>T93+Y93</f>
        <v>280</v>
      </c>
      <c r="AF93" s="16"/>
    </row>
    <row r="94" spans="1:32" ht="61.5" customHeight="1">
      <c r="A94" s="117"/>
      <c r="B94" s="92" t="s">
        <v>155</v>
      </c>
      <c r="C94" s="92" t="s">
        <v>68</v>
      </c>
      <c r="D94" s="93" t="s">
        <v>161</v>
      </c>
      <c r="E94" s="121"/>
      <c r="F94" s="121"/>
      <c r="G94" s="121"/>
      <c r="H94" s="121"/>
      <c r="I94" s="121"/>
      <c r="J94" s="120"/>
      <c r="K94" s="120"/>
      <c r="L94" s="120"/>
      <c r="M94" s="120"/>
      <c r="N94" s="120"/>
      <c r="O94" s="120"/>
      <c r="P94" s="120"/>
      <c r="Q94" s="120"/>
      <c r="R94" s="120"/>
      <c r="S94" s="120"/>
      <c r="T94" s="53">
        <f t="shared" si="19"/>
        <v>296.73</v>
      </c>
      <c r="U94" s="53">
        <f>286.7+2.43+7.6</f>
        <v>296.73</v>
      </c>
      <c r="V94" s="53">
        <f>148.5+5.4</f>
        <v>153.9</v>
      </c>
      <c r="W94" s="53">
        <v>13.2</v>
      </c>
      <c r="X94" s="53"/>
      <c r="Y94" s="54"/>
      <c r="Z94" s="42"/>
      <c r="AA94" s="58"/>
      <c r="AB94" s="58"/>
      <c r="AC94" s="58"/>
      <c r="AD94" s="58"/>
      <c r="AE94" s="55">
        <f>T94+Y94</f>
        <v>296.73</v>
      </c>
      <c r="AF94" s="16"/>
    </row>
    <row r="95" spans="1:32" ht="63" customHeight="1">
      <c r="A95" s="117"/>
      <c r="B95" s="92" t="s">
        <v>33</v>
      </c>
      <c r="C95" s="92" t="s">
        <v>70</v>
      </c>
      <c r="D95" s="93" t="s">
        <v>156</v>
      </c>
      <c r="E95" s="121"/>
      <c r="F95" s="121"/>
      <c r="G95" s="121"/>
      <c r="H95" s="121"/>
      <c r="I95" s="121"/>
      <c r="J95" s="120"/>
      <c r="K95" s="120"/>
      <c r="L95" s="120"/>
      <c r="M95" s="120"/>
      <c r="N95" s="120"/>
      <c r="O95" s="120"/>
      <c r="P95" s="120"/>
      <c r="Q95" s="120"/>
      <c r="R95" s="120"/>
      <c r="S95" s="120"/>
      <c r="T95" s="53">
        <f t="shared" si="19"/>
        <v>56.5</v>
      </c>
      <c r="U95" s="53">
        <v>56.5</v>
      </c>
      <c r="V95" s="53"/>
      <c r="W95" s="53"/>
      <c r="X95" s="53"/>
      <c r="Y95" s="54"/>
      <c r="Z95" s="42"/>
      <c r="AA95" s="58"/>
      <c r="AB95" s="58"/>
      <c r="AC95" s="58"/>
      <c r="AD95" s="58"/>
      <c r="AE95" s="55">
        <f>T95+Y95</f>
        <v>56.5</v>
      </c>
      <c r="AF95" s="16"/>
    </row>
    <row r="96" spans="1:32" ht="72.75" customHeight="1">
      <c r="A96" s="117"/>
      <c r="B96" s="92" t="s">
        <v>158</v>
      </c>
      <c r="C96" s="92" t="s">
        <v>68</v>
      </c>
      <c r="D96" s="93" t="s">
        <v>157</v>
      </c>
      <c r="E96" s="121"/>
      <c r="F96" s="121"/>
      <c r="G96" s="121"/>
      <c r="H96" s="121"/>
      <c r="I96" s="121"/>
      <c r="J96" s="120"/>
      <c r="K96" s="120"/>
      <c r="L96" s="120"/>
      <c r="M96" s="120"/>
      <c r="N96" s="120"/>
      <c r="O96" s="120"/>
      <c r="P96" s="120"/>
      <c r="Q96" s="120"/>
      <c r="R96" s="120"/>
      <c r="S96" s="120"/>
      <c r="T96" s="53">
        <f t="shared" si="19"/>
        <v>6500</v>
      </c>
      <c r="U96" s="53">
        <v>6500</v>
      </c>
      <c r="V96" s="53"/>
      <c r="W96" s="53"/>
      <c r="X96" s="53"/>
      <c r="Y96" s="54"/>
      <c r="Z96" s="42"/>
      <c r="AA96" s="58"/>
      <c r="AB96" s="58"/>
      <c r="AC96" s="58"/>
      <c r="AD96" s="58"/>
      <c r="AE96" s="55">
        <f>U96+Y96</f>
        <v>6500</v>
      </c>
      <c r="AF96" s="16"/>
    </row>
    <row r="97" spans="1:32" ht="93" customHeight="1">
      <c r="A97" s="117"/>
      <c r="B97" s="92" t="s">
        <v>159</v>
      </c>
      <c r="C97" s="92" t="s">
        <v>68</v>
      </c>
      <c r="D97" s="93" t="s">
        <v>160</v>
      </c>
      <c r="E97" s="121"/>
      <c r="F97" s="121"/>
      <c r="G97" s="121"/>
      <c r="H97" s="121"/>
      <c r="I97" s="121"/>
      <c r="J97" s="120"/>
      <c r="K97" s="120"/>
      <c r="L97" s="120"/>
      <c r="M97" s="120"/>
      <c r="N97" s="120"/>
      <c r="O97" s="120"/>
      <c r="P97" s="120"/>
      <c r="Q97" s="120"/>
      <c r="R97" s="120"/>
      <c r="S97" s="120"/>
      <c r="T97" s="53">
        <f t="shared" si="19"/>
        <v>11.932</v>
      </c>
      <c r="U97" s="53">
        <v>11.932</v>
      </c>
      <c r="V97" s="53"/>
      <c r="W97" s="53"/>
      <c r="X97" s="53"/>
      <c r="Y97" s="54"/>
      <c r="Z97" s="42"/>
      <c r="AA97" s="58"/>
      <c r="AB97" s="58"/>
      <c r="AC97" s="58"/>
      <c r="AD97" s="58"/>
      <c r="AE97" s="55">
        <f>U97+Y97</f>
        <v>11.932</v>
      </c>
      <c r="AF97" s="16"/>
    </row>
    <row r="98" spans="1:32" ht="63.75" customHeight="1">
      <c r="A98" s="117"/>
      <c r="B98" s="92" t="s">
        <v>162</v>
      </c>
      <c r="C98" s="92" t="s">
        <v>68</v>
      </c>
      <c r="D98" s="93" t="s">
        <v>165</v>
      </c>
      <c r="E98" s="121"/>
      <c r="F98" s="121"/>
      <c r="G98" s="121"/>
      <c r="H98" s="121"/>
      <c r="I98" s="121"/>
      <c r="J98" s="120"/>
      <c r="K98" s="120"/>
      <c r="L98" s="120"/>
      <c r="M98" s="120"/>
      <c r="N98" s="120"/>
      <c r="O98" s="120"/>
      <c r="P98" s="120"/>
      <c r="Q98" s="120"/>
      <c r="R98" s="120"/>
      <c r="S98" s="120"/>
      <c r="T98" s="53">
        <f t="shared" si="19"/>
        <v>0.168</v>
      </c>
      <c r="U98" s="53">
        <v>0.168</v>
      </c>
      <c r="V98" s="53"/>
      <c r="W98" s="53"/>
      <c r="X98" s="53"/>
      <c r="Y98" s="54"/>
      <c r="Z98" s="42"/>
      <c r="AA98" s="58"/>
      <c r="AB98" s="58"/>
      <c r="AC98" s="58"/>
      <c r="AD98" s="58"/>
      <c r="AE98" s="55">
        <f>U98+Y98</f>
        <v>0.168</v>
      </c>
      <c r="AF98" s="16"/>
    </row>
    <row r="99" spans="1:32" ht="92.25" customHeight="1">
      <c r="A99" s="117"/>
      <c r="B99" s="92" t="s">
        <v>163</v>
      </c>
      <c r="C99" s="92" t="s">
        <v>175</v>
      </c>
      <c r="D99" s="93" t="s">
        <v>166</v>
      </c>
      <c r="E99" s="121"/>
      <c r="F99" s="121"/>
      <c r="G99" s="121"/>
      <c r="H99" s="121"/>
      <c r="I99" s="121"/>
      <c r="J99" s="120"/>
      <c r="K99" s="120"/>
      <c r="L99" s="120"/>
      <c r="M99" s="120"/>
      <c r="N99" s="120"/>
      <c r="O99" s="120"/>
      <c r="P99" s="120"/>
      <c r="Q99" s="120"/>
      <c r="R99" s="120"/>
      <c r="S99" s="120"/>
      <c r="T99" s="53">
        <f t="shared" si="19"/>
        <v>71.67</v>
      </c>
      <c r="U99" s="53">
        <v>71.67</v>
      </c>
      <c r="V99" s="53"/>
      <c r="W99" s="53"/>
      <c r="X99" s="53"/>
      <c r="Y99" s="54"/>
      <c r="Z99" s="42"/>
      <c r="AA99" s="58"/>
      <c r="AB99" s="58"/>
      <c r="AC99" s="58"/>
      <c r="AD99" s="58"/>
      <c r="AE99" s="55">
        <f>U99+Y99</f>
        <v>71.67</v>
      </c>
      <c r="AF99" s="16"/>
    </row>
    <row r="100" spans="1:32" ht="78.75" customHeight="1">
      <c r="A100" s="117"/>
      <c r="B100" s="92" t="s">
        <v>164</v>
      </c>
      <c r="C100" s="92" t="s">
        <v>175</v>
      </c>
      <c r="D100" s="93" t="s">
        <v>167</v>
      </c>
      <c r="E100" s="121"/>
      <c r="F100" s="121"/>
      <c r="G100" s="121"/>
      <c r="H100" s="121"/>
      <c r="I100" s="121"/>
      <c r="J100" s="120"/>
      <c r="K100" s="120"/>
      <c r="L100" s="120"/>
      <c r="M100" s="120"/>
      <c r="N100" s="120"/>
      <c r="O100" s="120"/>
      <c r="P100" s="120"/>
      <c r="Q100" s="120"/>
      <c r="R100" s="120"/>
      <c r="S100" s="120"/>
      <c r="T100" s="53">
        <f t="shared" si="19"/>
        <v>73</v>
      </c>
      <c r="U100" s="53">
        <v>73</v>
      </c>
      <c r="V100" s="53"/>
      <c r="W100" s="53"/>
      <c r="X100" s="53"/>
      <c r="Y100" s="54"/>
      <c r="Z100" s="42"/>
      <c r="AA100" s="58"/>
      <c r="AB100" s="58"/>
      <c r="AC100" s="58"/>
      <c r="AD100" s="58"/>
      <c r="AE100" s="55">
        <f>U100+Y100</f>
        <v>73</v>
      </c>
      <c r="AF100" s="16"/>
    </row>
    <row r="101" spans="1:32" ht="51.75" customHeight="1">
      <c r="A101" s="117"/>
      <c r="B101" s="92" t="s">
        <v>168</v>
      </c>
      <c r="C101" s="92" t="s">
        <v>176</v>
      </c>
      <c r="D101" s="93" t="s">
        <v>169</v>
      </c>
      <c r="E101" s="121"/>
      <c r="F101" s="121"/>
      <c r="G101" s="121"/>
      <c r="H101" s="121"/>
      <c r="I101" s="121"/>
      <c r="J101" s="120"/>
      <c r="K101" s="120"/>
      <c r="L101" s="120"/>
      <c r="M101" s="120"/>
      <c r="N101" s="120"/>
      <c r="O101" s="120"/>
      <c r="P101" s="120"/>
      <c r="Q101" s="120"/>
      <c r="R101" s="120"/>
      <c r="S101" s="120"/>
      <c r="T101" s="53">
        <v>516.6</v>
      </c>
      <c r="U101" s="53">
        <v>516.6</v>
      </c>
      <c r="V101" s="53"/>
      <c r="W101" s="53"/>
      <c r="X101" s="53"/>
      <c r="Y101" s="54"/>
      <c r="Z101" s="42"/>
      <c r="AA101" s="58"/>
      <c r="AB101" s="58"/>
      <c r="AC101" s="58"/>
      <c r="AD101" s="58"/>
      <c r="AE101" s="55">
        <f>T101+Y101</f>
        <v>516.6</v>
      </c>
      <c r="AF101" s="16"/>
    </row>
    <row r="102" spans="1:32" ht="30.75" customHeight="1">
      <c r="A102" s="117"/>
      <c r="B102" s="92"/>
      <c r="C102" s="92"/>
      <c r="D102" s="93" t="s">
        <v>190</v>
      </c>
      <c r="E102" s="121"/>
      <c r="F102" s="121"/>
      <c r="G102" s="121"/>
      <c r="H102" s="121"/>
      <c r="I102" s="121"/>
      <c r="J102" s="120"/>
      <c r="K102" s="120"/>
      <c r="L102" s="120"/>
      <c r="M102" s="120"/>
      <c r="N102" s="120"/>
      <c r="O102" s="120"/>
      <c r="P102" s="120"/>
      <c r="Q102" s="120"/>
      <c r="R102" s="120"/>
      <c r="S102" s="120"/>
      <c r="T102" s="53">
        <f>T101+T100+T99+T53-T87-T88-T89-T91-T92-T93-T94-T95-T97-T98-T73</f>
        <v>68962.8</v>
      </c>
      <c r="U102" s="53">
        <f>U101+U100+U99+U53-U87-U88-U89-U91-U92-U93-U94-U95-U97-U98-U73</f>
        <v>68962.8</v>
      </c>
      <c r="V102" s="53">
        <f>V101+V100+V99+V53-V87-V88-V89-V91-V92-V93-V94-V95-V97-V98-V73</f>
        <v>8.526512829121202E-14</v>
      </c>
      <c r="W102" s="53">
        <f>W101+W100+W99+W53-W87-W88-W89-W91-W92-W93-W94-W95-W97-W98-W73</f>
        <v>-1.0658141036401503E-14</v>
      </c>
      <c r="X102" s="53">
        <f aca="true" t="shared" si="20" ref="X102:AD102">X101+X100+X99+X53-X87-X88-X89-X91-X92-X93-X94-X95-X97-X98</f>
        <v>0</v>
      </c>
      <c r="Y102" s="53">
        <f t="shared" si="20"/>
        <v>0</v>
      </c>
      <c r="Z102" s="53">
        <f t="shared" si="20"/>
        <v>0</v>
      </c>
      <c r="AA102" s="53">
        <f t="shared" si="20"/>
        <v>0</v>
      </c>
      <c r="AB102" s="53">
        <f t="shared" si="20"/>
        <v>0</v>
      </c>
      <c r="AC102" s="53">
        <f t="shared" si="20"/>
        <v>0</v>
      </c>
      <c r="AD102" s="53">
        <f t="shared" si="20"/>
        <v>0</v>
      </c>
      <c r="AE102" s="55">
        <f>T102+Y102</f>
        <v>68962.8</v>
      </c>
      <c r="AF102" s="16"/>
    </row>
    <row r="103" spans="1:34" ht="21" customHeight="1">
      <c r="A103" s="117"/>
      <c r="B103" s="107"/>
      <c r="C103" s="107"/>
      <c r="D103" s="70" t="s">
        <v>30</v>
      </c>
      <c r="E103" s="95" t="e">
        <f aca="true" t="shared" si="21" ref="E103:J103">E29+E61+E66</f>
        <v>#REF!</v>
      </c>
      <c r="F103" s="95" t="e">
        <f t="shared" si="21"/>
        <v>#REF!</v>
      </c>
      <c r="G103" s="70" t="e">
        <f t="shared" si="21"/>
        <v>#REF!</v>
      </c>
      <c r="H103" s="70" t="e">
        <f t="shared" si="21"/>
        <v>#REF!</v>
      </c>
      <c r="I103" s="70" t="e">
        <f t="shared" si="21"/>
        <v>#REF!</v>
      </c>
      <c r="J103" s="70">
        <f t="shared" si="21"/>
        <v>0</v>
      </c>
      <c r="K103" s="70"/>
      <c r="L103" s="70" t="e">
        <f>L29+L61+L66</f>
        <v>#REF!</v>
      </c>
      <c r="M103" s="70" t="e">
        <f>M29+M61+M66</f>
        <v>#REF!</v>
      </c>
      <c r="N103" s="70"/>
      <c r="O103" s="70" t="e">
        <f>O29+O61+O66</f>
        <v>#REF!</v>
      </c>
      <c r="P103" s="70"/>
      <c r="Q103" s="70" t="e">
        <f>Q29+Q61+Q66</f>
        <v>#REF!</v>
      </c>
      <c r="R103" s="70" t="e">
        <f>R29+R61+R66</f>
        <v>#REF!</v>
      </c>
      <c r="S103" s="70"/>
      <c r="T103" s="49">
        <f>T101+T100+T99+T53</f>
        <v>73310.258</v>
      </c>
      <c r="U103" s="49">
        <f>U101+U100+U99+U53</f>
        <v>73310.258</v>
      </c>
      <c r="V103" s="49">
        <f aca="true" t="shared" si="22" ref="V103:AD103">V101+V100+V99+V53</f>
        <v>2187.1</v>
      </c>
      <c r="W103" s="49">
        <f t="shared" si="22"/>
        <v>183.271</v>
      </c>
      <c r="X103" s="49">
        <f t="shared" si="22"/>
        <v>0</v>
      </c>
      <c r="Y103" s="49">
        <f t="shared" si="22"/>
        <v>228.001</v>
      </c>
      <c r="Z103" s="49">
        <f t="shared" si="22"/>
        <v>228.001</v>
      </c>
      <c r="AA103" s="49">
        <f t="shared" si="22"/>
        <v>15.5</v>
      </c>
      <c r="AB103" s="49">
        <f t="shared" si="22"/>
        <v>0</v>
      </c>
      <c r="AC103" s="49">
        <f t="shared" si="22"/>
        <v>0</v>
      </c>
      <c r="AD103" s="49">
        <f t="shared" si="22"/>
        <v>0</v>
      </c>
      <c r="AE103" s="57">
        <f>T103+Y103</f>
        <v>73538.259</v>
      </c>
      <c r="AF103" s="19"/>
      <c r="AG103" s="7"/>
      <c r="AH103" s="7"/>
    </row>
    <row r="104" spans="1:34" ht="21" customHeight="1">
      <c r="A104" s="117"/>
      <c r="B104" s="107"/>
      <c r="C104" s="107"/>
      <c r="D104" s="122" t="s">
        <v>170</v>
      </c>
      <c r="E104" s="95"/>
      <c r="F104" s="95"/>
      <c r="G104" s="70"/>
      <c r="H104" s="70"/>
      <c r="I104" s="70"/>
      <c r="J104" s="70"/>
      <c r="K104" s="70"/>
      <c r="L104" s="70"/>
      <c r="M104" s="70"/>
      <c r="N104" s="70"/>
      <c r="O104" s="70"/>
      <c r="P104" s="70"/>
      <c r="Q104" s="70"/>
      <c r="R104" s="70"/>
      <c r="S104" s="70"/>
      <c r="T104" s="49"/>
      <c r="U104" s="49"/>
      <c r="V104" s="49"/>
      <c r="W104" s="49"/>
      <c r="X104" s="49"/>
      <c r="Y104" s="49"/>
      <c r="Z104" s="49"/>
      <c r="AA104" s="49"/>
      <c r="AB104" s="49"/>
      <c r="AC104" s="49"/>
      <c r="AD104" s="49"/>
      <c r="AE104" s="55"/>
      <c r="AF104" s="19"/>
      <c r="AG104" s="7"/>
      <c r="AH104" s="7"/>
    </row>
    <row r="105" spans="1:34" ht="21" customHeight="1">
      <c r="A105" s="117"/>
      <c r="B105" s="123" t="s">
        <v>36</v>
      </c>
      <c r="C105" s="51"/>
      <c r="D105" s="115" t="s">
        <v>7</v>
      </c>
      <c r="E105" s="95"/>
      <c r="F105" s="95"/>
      <c r="G105" s="70"/>
      <c r="H105" s="70"/>
      <c r="I105" s="70"/>
      <c r="J105" s="70"/>
      <c r="K105" s="70"/>
      <c r="L105" s="70"/>
      <c r="M105" s="70"/>
      <c r="N105" s="70"/>
      <c r="O105" s="70"/>
      <c r="P105" s="70"/>
      <c r="Q105" s="70"/>
      <c r="R105" s="70"/>
      <c r="S105" s="70"/>
      <c r="T105" s="64">
        <f aca="true" t="shared" si="23" ref="T105:T113">U105+X105</f>
        <v>3549.1150000000002</v>
      </c>
      <c r="U105" s="64">
        <f>U106+U107+U108+U109+U110</f>
        <v>3549.1150000000002</v>
      </c>
      <c r="V105" s="64">
        <f aca="true" t="shared" si="24" ref="V105:AE105">V106+V107+V108+V109+V110</f>
        <v>2264.8999999999996</v>
      </c>
      <c r="W105" s="64">
        <f t="shared" si="24"/>
        <v>407.9</v>
      </c>
      <c r="X105" s="65"/>
      <c r="Y105" s="64">
        <f t="shared" si="24"/>
        <v>83</v>
      </c>
      <c r="Z105" s="64">
        <f t="shared" si="24"/>
        <v>77</v>
      </c>
      <c r="AA105" s="64">
        <f t="shared" si="24"/>
        <v>45.6</v>
      </c>
      <c r="AB105" s="64">
        <f t="shared" si="24"/>
        <v>0</v>
      </c>
      <c r="AC105" s="64">
        <v>6</v>
      </c>
      <c r="AD105" s="64">
        <f t="shared" si="24"/>
        <v>6</v>
      </c>
      <c r="AE105" s="64">
        <f t="shared" si="24"/>
        <v>3632.1150000000002</v>
      </c>
      <c r="AF105" s="19"/>
      <c r="AG105" s="7"/>
      <c r="AH105" s="7"/>
    </row>
    <row r="106" spans="1:32" ht="24" customHeight="1">
      <c r="A106" s="117"/>
      <c r="B106" s="124" t="s">
        <v>13</v>
      </c>
      <c r="C106" s="124" t="s">
        <v>73</v>
      </c>
      <c r="D106" s="125" t="s">
        <v>8</v>
      </c>
      <c r="E106" s="108">
        <f>F106</f>
        <v>714.8</v>
      </c>
      <c r="F106" s="126">
        <v>714.8</v>
      </c>
      <c r="G106" s="126">
        <v>447.4</v>
      </c>
      <c r="H106" s="126">
        <v>55.2</v>
      </c>
      <c r="I106" s="126"/>
      <c r="J106" s="125"/>
      <c r="K106" s="125"/>
      <c r="L106" s="125"/>
      <c r="M106" s="125"/>
      <c r="N106" s="125"/>
      <c r="O106" s="125"/>
      <c r="P106" s="125"/>
      <c r="Q106" s="125"/>
      <c r="R106" s="125"/>
      <c r="S106" s="125"/>
      <c r="T106" s="64">
        <f t="shared" si="23"/>
        <v>1432.0790000000002</v>
      </c>
      <c r="U106" s="53">
        <f>1259.65+143.1+0.5+2.429+26.4</f>
        <v>1432.0790000000002</v>
      </c>
      <c r="V106" s="53">
        <f>912.8+19.2</f>
        <v>932</v>
      </c>
      <c r="W106" s="59">
        <v>143.1</v>
      </c>
      <c r="X106" s="59"/>
      <c r="Y106" s="66">
        <f>Z106+AC106</f>
        <v>6</v>
      </c>
      <c r="Z106" s="66"/>
      <c r="AA106" s="67"/>
      <c r="AB106" s="67"/>
      <c r="AC106" s="67">
        <v>6</v>
      </c>
      <c r="AD106" s="67">
        <v>6</v>
      </c>
      <c r="AE106" s="55">
        <f aca="true" t="shared" si="25" ref="AE106:AE122">T106+Y106</f>
        <v>1438.0790000000002</v>
      </c>
      <c r="AF106" s="27"/>
    </row>
    <row r="107" spans="1:32" ht="24" customHeight="1">
      <c r="A107" s="117"/>
      <c r="B107" s="96" t="s">
        <v>37</v>
      </c>
      <c r="C107" s="96" t="s">
        <v>73</v>
      </c>
      <c r="D107" s="80" t="s">
        <v>9</v>
      </c>
      <c r="E107" s="108"/>
      <c r="F107" s="126"/>
      <c r="G107" s="126"/>
      <c r="H107" s="126"/>
      <c r="I107" s="126"/>
      <c r="J107" s="125"/>
      <c r="K107" s="125"/>
      <c r="L107" s="125"/>
      <c r="M107" s="125"/>
      <c r="N107" s="125"/>
      <c r="O107" s="125"/>
      <c r="P107" s="125"/>
      <c r="Q107" s="125"/>
      <c r="R107" s="125"/>
      <c r="S107" s="125"/>
      <c r="T107" s="64">
        <f t="shared" si="23"/>
        <v>364.25800000000004</v>
      </c>
      <c r="U107" s="53">
        <f>296.45+60.8+0.084+1.124+5.8</f>
        <v>364.25800000000004</v>
      </c>
      <c r="V107" s="53">
        <f>214.3+3.9</f>
        <v>218.20000000000002</v>
      </c>
      <c r="W107" s="59">
        <v>60.8</v>
      </c>
      <c r="X107" s="59"/>
      <c r="Y107" s="66"/>
      <c r="Z107" s="66"/>
      <c r="AA107" s="67"/>
      <c r="AB107" s="67"/>
      <c r="AC107" s="67"/>
      <c r="AD107" s="67"/>
      <c r="AE107" s="55">
        <f t="shared" si="25"/>
        <v>364.25800000000004</v>
      </c>
      <c r="AF107" s="27"/>
    </row>
    <row r="108" spans="1:32" ht="40.5" customHeight="1">
      <c r="A108" s="117"/>
      <c r="B108" s="92" t="s">
        <v>38</v>
      </c>
      <c r="C108" s="92" t="s">
        <v>74</v>
      </c>
      <c r="D108" s="80" t="s">
        <v>22</v>
      </c>
      <c r="E108" s="108"/>
      <c r="F108" s="126"/>
      <c r="G108" s="126"/>
      <c r="H108" s="126"/>
      <c r="I108" s="126"/>
      <c r="J108" s="125"/>
      <c r="K108" s="125"/>
      <c r="L108" s="125"/>
      <c r="M108" s="125"/>
      <c r="N108" s="125"/>
      <c r="O108" s="125"/>
      <c r="P108" s="125"/>
      <c r="Q108" s="125"/>
      <c r="R108" s="125"/>
      <c r="S108" s="125"/>
      <c r="T108" s="69">
        <f t="shared" si="23"/>
        <v>829.9409999999999</v>
      </c>
      <c r="U108" s="53">
        <f>649.9+143.9+0.2+5.141+30.8</f>
        <v>829.9409999999999</v>
      </c>
      <c r="V108" s="53">
        <f>467.9+22.5</f>
        <v>490.4</v>
      </c>
      <c r="W108" s="59">
        <v>143.9</v>
      </c>
      <c r="X108" s="59"/>
      <c r="Y108" s="60">
        <f>Z108+AC108</f>
        <v>9</v>
      </c>
      <c r="Z108" s="60">
        <v>9</v>
      </c>
      <c r="AA108" s="67"/>
      <c r="AB108" s="67"/>
      <c r="AC108" s="67"/>
      <c r="AD108" s="67"/>
      <c r="AE108" s="55">
        <f t="shared" si="25"/>
        <v>838.9409999999999</v>
      </c>
      <c r="AF108" s="27"/>
    </row>
    <row r="109" spans="1:32" ht="24" customHeight="1">
      <c r="A109" s="117"/>
      <c r="B109" s="124" t="s">
        <v>171</v>
      </c>
      <c r="C109" s="124" t="s">
        <v>76</v>
      </c>
      <c r="D109" s="93" t="s">
        <v>172</v>
      </c>
      <c r="E109" s="108"/>
      <c r="F109" s="126"/>
      <c r="G109" s="126"/>
      <c r="H109" s="126"/>
      <c r="I109" s="126"/>
      <c r="J109" s="125"/>
      <c r="K109" s="125"/>
      <c r="L109" s="125"/>
      <c r="M109" s="125"/>
      <c r="N109" s="125"/>
      <c r="O109" s="125"/>
      <c r="P109" s="125"/>
      <c r="Q109" s="125"/>
      <c r="R109" s="125"/>
      <c r="S109" s="125"/>
      <c r="T109" s="64">
        <f t="shared" si="23"/>
        <v>695.446</v>
      </c>
      <c r="U109" s="53">
        <f>648.65+36.5+1.296+9</f>
        <v>695.446</v>
      </c>
      <c r="V109" s="53">
        <f>474.5+6.6</f>
        <v>481.1</v>
      </c>
      <c r="W109" s="59">
        <v>36.5</v>
      </c>
      <c r="X109" s="59"/>
      <c r="Y109" s="66">
        <f>Z109+AC109</f>
        <v>68</v>
      </c>
      <c r="Z109" s="66">
        <v>68</v>
      </c>
      <c r="AA109" s="67">
        <v>45.6</v>
      </c>
      <c r="AB109" s="67"/>
      <c r="AC109" s="67"/>
      <c r="AD109" s="67"/>
      <c r="AE109" s="55">
        <f t="shared" si="25"/>
        <v>763.446</v>
      </c>
      <c r="AF109" s="27"/>
    </row>
    <row r="110" spans="1:32" ht="24" customHeight="1">
      <c r="A110" s="117"/>
      <c r="B110" s="92" t="s">
        <v>39</v>
      </c>
      <c r="C110" s="92" t="s">
        <v>64</v>
      </c>
      <c r="D110" s="80" t="s">
        <v>10</v>
      </c>
      <c r="E110" s="108"/>
      <c r="F110" s="126"/>
      <c r="G110" s="126"/>
      <c r="H110" s="126"/>
      <c r="I110" s="126"/>
      <c r="J110" s="125"/>
      <c r="K110" s="125"/>
      <c r="L110" s="125"/>
      <c r="M110" s="125"/>
      <c r="N110" s="125"/>
      <c r="O110" s="125"/>
      <c r="P110" s="125"/>
      <c r="Q110" s="125"/>
      <c r="R110" s="125"/>
      <c r="S110" s="125"/>
      <c r="T110" s="64">
        <f t="shared" si="23"/>
        <v>227.391</v>
      </c>
      <c r="U110" s="53">
        <f>189.33+23.6+0.5+3.261+10.7</f>
        <v>227.391</v>
      </c>
      <c r="V110" s="53">
        <f>135.4+7.8</f>
        <v>143.20000000000002</v>
      </c>
      <c r="W110" s="59">
        <v>23.6</v>
      </c>
      <c r="X110" s="59"/>
      <c r="Y110" s="66"/>
      <c r="Z110" s="66"/>
      <c r="AA110" s="67"/>
      <c r="AB110" s="67"/>
      <c r="AC110" s="67"/>
      <c r="AD110" s="67"/>
      <c r="AE110" s="55">
        <f t="shared" si="25"/>
        <v>227.391</v>
      </c>
      <c r="AF110" s="27"/>
    </row>
    <row r="111" spans="1:32" ht="24" customHeight="1">
      <c r="A111" s="117"/>
      <c r="B111" s="79" t="s">
        <v>29</v>
      </c>
      <c r="C111" s="79" t="s">
        <v>60</v>
      </c>
      <c r="D111" s="80" t="s">
        <v>181</v>
      </c>
      <c r="E111" s="108"/>
      <c r="F111" s="126"/>
      <c r="G111" s="126"/>
      <c r="H111" s="126"/>
      <c r="I111" s="126"/>
      <c r="J111" s="125"/>
      <c r="K111" s="125"/>
      <c r="L111" s="125"/>
      <c r="M111" s="125"/>
      <c r="N111" s="125"/>
      <c r="O111" s="125"/>
      <c r="P111" s="125"/>
      <c r="Q111" s="125"/>
      <c r="R111" s="125"/>
      <c r="S111" s="125"/>
      <c r="T111" s="64">
        <f>T112+T113</f>
        <v>1511</v>
      </c>
      <c r="U111" s="64">
        <f>U112+U113</f>
        <v>1481</v>
      </c>
      <c r="V111" s="64">
        <f aca="true" t="shared" si="26" ref="V111:AD111">V112+V113</f>
        <v>0</v>
      </c>
      <c r="W111" s="64">
        <f t="shared" si="26"/>
        <v>0</v>
      </c>
      <c r="X111" s="64">
        <f t="shared" si="26"/>
        <v>30</v>
      </c>
      <c r="Y111" s="64">
        <f t="shared" si="26"/>
        <v>0</v>
      </c>
      <c r="Z111" s="64">
        <f t="shared" si="26"/>
        <v>0</v>
      </c>
      <c r="AA111" s="64">
        <f t="shared" si="26"/>
        <v>0</v>
      </c>
      <c r="AB111" s="64">
        <f t="shared" si="26"/>
        <v>0</v>
      </c>
      <c r="AC111" s="64">
        <f t="shared" si="26"/>
        <v>0</v>
      </c>
      <c r="AD111" s="64">
        <f t="shared" si="26"/>
        <v>0</v>
      </c>
      <c r="AE111" s="55">
        <f t="shared" si="25"/>
        <v>1511</v>
      </c>
      <c r="AF111" s="27"/>
    </row>
    <row r="112" spans="1:32" ht="45.75" customHeight="1">
      <c r="A112" s="117"/>
      <c r="B112" s="79" t="s">
        <v>29</v>
      </c>
      <c r="C112" s="79" t="s">
        <v>60</v>
      </c>
      <c r="D112" s="151" t="s">
        <v>184</v>
      </c>
      <c r="E112" s="151"/>
      <c r="F112" s="112"/>
      <c r="G112" s="112"/>
      <c r="H112" s="112"/>
      <c r="I112" s="112"/>
      <c r="J112" s="113"/>
      <c r="K112" s="113"/>
      <c r="L112" s="114"/>
      <c r="M112" s="114"/>
      <c r="N112" s="114"/>
      <c r="O112" s="114"/>
      <c r="P112" s="114"/>
      <c r="Q112" s="114"/>
      <c r="R112" s="114"/>
      <c r="S112" s="114"/>
      <c r="T112" s="53">
        <f t="shared" si="23"/>
        <v>1421</v>
      </c>
      <c r="U112" s="59">
        <v>1421</v>
      </c>
      <c r="V112" s="53"/>
      <c r="W112" s="59"/>
      <c r="X112" s="59"/>
      <c r="Y112" s="66"/>
      <c r="Z112" s="66"/>
      <c r="AA112" s="67"/>
      <c r="AB112" s="67"/>
      <c r="AC112" s="67"/>
      <c r="AD112" s="67"/>
      <c r="AE112" s="55">
        <f t="shared" si="25"/>
        <v>1421</v>
      </c>
      <c r="AF112" s="27"/>
    </row>
    <row r="113" spans="1:32" ht="45.75" customHeight="1">
      <c r="A113" s="117"/>
      <c r="B113" s="79" t="s">
        <v>29</v>
      </c>
      <c r="C113" s="79" t="s">
        <v>60</v>
      </c>
      <c r="D113" s="76" t="s">
        <v>206</v>
      </c>
      <c r="E113" s="76"/>
      <c r="F113" s="112"/>
      <c r="G113" s="112"/>
      <c r="H113" s="112"/>
      <c r="I113" s="112"/>
      <c r="J113" s="113"/>
      <c r="K113" s="113"/>
      <c r="L113" s="114"/>
      <c r="M113" s="114"/>
      <c r="N113" s="114"/>
      <c r="O113" s="114"/>
      <c r="P113" s="114"/>
      <c r="Q113" s="114"/>
      <c r="R113" s="114"/>
      <c r="S113" s="114"/>
      <c r="T113" s="53">
        <f t="shared" si="23"/>
        <v>90</v>
      </c>
      <c r="U113" s="59">
        <v>60</v>
      </c>
      <c r="V113" s="53"/>
      <c r="W113" s="59"/>
      <c r="X113" s="59">
        <v>30</v>
      </c>
      <c r="Y113" s="66"/>
      <c r="Z113" s="66"/>
      <c r="AA113" s="67"/>
      <c r="AB113" s="67"/>
      <c r="AC113" s="67"/>
      <c r="AD113" s="67"/>
      <c r="AE113" s="55">
        <f t="shared" si="25"/>
        <v>90</v>
      </c>
      <c r="AF113" s="27"/>
    </row>
    <row r="114" spans="1:32" ht="24" customHeight="1">
      <c r="A114" s="117"/>
      <c r="B114" s="79"/>
      <c r="C114" s="79"/>
      <c r="D114" s="76" t="s">
        <v>209</v>
      </c>
      <c r="E114" s="76"/>
      <c r="F114" s="77"/>
      <c r="G114" s="77"/>
      <c r="H114" s="77"/>
      <c r="I114" s="77"/>
      <c r="J114" s="51"/>
      <c r="K114" s="51"/>
      <c r="L114" s="51"/>
      <c r="M114" s="51"/>
      <c r="N114" s="51"/>
      <c r="O114" s="51"/>
      <c r="P114" s="51"/>
      <c r="Q114" s="51"/>
      <c r="R114" s="51"/>
      <c r="S114" s="51"/>
      <c r="T114" s="53"/>
      <c r="U114" s="53"/>
      <c r="V114" s="53"/>
      <c r="W114" s="53"/>
      <c r="X114" s="53"/>
      <c r="Y114" s="66"/>
      <c r="Z114" s="66"/>
      <c r="AA114" s="67"/>
      <c r="AB114" s="67"/>
      <c r="AC114" s="67"/>
      <c r="AD114" s="67"/>
      <c r="AE114" s="55">
        <f t="shared" si="25"/>
        <v>0</v>
      </c>
      <c r="AF114" s="27"/>
    </row>
    <row r="115" spans="1:32" ht="54" customHeight="1">
      <c r="A115" s="117"/>
      <c r="B115" s="79"/>
      <c r="C115" s="79"/>
      <c r="D115" s="78" t="s">
        <v>210</v>
      </c>
      <c r="E115" s="76"/>
      <c r="F115" s="77"/>
      <c r="G115" s="77"/>
      <c r="H115" s="77"/>
      <c r="I115" s="77"/>
      <c r="J115" s="51"/>
      <c r="K115" s="51"/>
      <c r="L115" s="51"/>
      <c r="M115" s="51"/>
      <c r="N115" s="51"/>
      <c r="O115" s="51"/>
      <c r="P115" s="51"/>
      <c r="Q115" s="51"/>
      <c r="R115" s="51"/>
      <c r="S115" s="51"/>
      <c r="T115" s="53">
        <f>U115+X115</f>
        <v>30</v>
      </c>
      <c r="U115" s="53"/>
      <c r="V115" s="53"/>
      <c r="W115" s="53"/>
      <c r="X115" s="53">
        <v>30</v>
      </c>
      <c r="Y115" s="66"/>
      <c r="Z115" s="66"/>
      <c r="AA115" s="67"/>
      <c r="AB115" s="67"/>
      <c r="AC115" s="67"/>
      <c r="AD115" s="67"/>
      <c r="AE115" s="55">
        <f t="shared" si="25"/>
        <v>30</v>
      </c>
      <c r="AF115" s="27"/>
    </row>
    <row r="116" spans="1:32" ht="84" customHeight="1">
      <c r="A116" s="117"/>
      <c r="B116" s="79"/>
      <c r="C116" s="79"/>
      <c r="D116" s="78" t="s">
        <v>216</v>
      </c>
      <c r="E116" s="76"/>
      <c r="F116" s="77"/>
      <c r="G116" s="77"/>
      <c r="H116" s="77"/>
      <c r="I116" s="77"/>
      <c r="J116" s="51"/>
      <c r="K116" s="51"/>
      <c r="L116" s="51"/>
      <c r="M116" s="51"/>
      <c r="N116" s="51"/>
      <c r="O116" s="51"/>
      <c r="P116" s="51"/>
      <c r="Q116" s="51"/>
      <c r="R116" s="51"/>
      <c r="S116" s="51"/>
      <c r="T116" s="53">
        <f>U116+X116</f>
        <v>20</v>
      </c>
      <c r="U116" s="53">
        <v>20</v>
      </c>
      <c r="V116" s="53"/>
      <c r="W116" s="53"/>
      <c r="X116" s="53"/>
      <c r="Y116" s="66"/>
      <c r="Z116" s="66"/>
      <c r="AA116" s="67"/>
      <c r="AB116" s="67"/>
      <c r="AC116" s="67"/>
      <c r="AD116" s="67"/>
      <c r="AE116" s="55">
        <f t="shared" si="25"/>
        <v>20</v>
      </c>
      <c r="AF116" s="27"/>
    </row>
    <row r="117" spans="1:32" ht="77.25" customHeight="1">
      <c r="A117" s="117"/>
      <c r="B117" s="79"/>
      <c r="C117" s="79"/>
      <c r="D117" s="78" t="s">
        <v>217</v>
      </c>
      <c r="E117" s="76"/>
      <c r="F117" s="77"/>
      <c r="G117" s="77"/>
      <c r="H117" s="77"/>
      <c r="I117" s="77"/>
      <c r="J117" s="51"/>
      <c r="K117" s="51"/>
      <c r="L117" s="51"/>
      <c r="M117" s="51"/>
      <c r="N117" s="51"/>
      <c r="O117" s="51"/>
      <c r="P117" s="51"/>
      <c r="Q117" s="51"/>
      <c r="R117" s="51"/>
      <c r="S117" s="51"/>
      <c r="T117" s="53">
        <f>U117+X117</f>
        <v>40</v>
      </c>
      <c r="U117" s="53">
        <v>40</v>
      </c>
      <c r="V117" s="53"/>
      <c r="W117" s="53"/>
      <c r="X117" s="53"/>
      <c r="Y117" s="66"/>
      <c r="Z117" s="66"/>
      <c r="AA117" s="67"/>
      <c r="AB117" s="67"/>
      <c r="AC117" s="67"/>
      <c r="AD117" s="67"/>
      <c r="AE117" s="55">
        <f t="shared" si="25"/>
        <v>40</v>
      </c>
      <c r="AF117" s="27"/>
    </row>
    <row r="118" spans="1:32" ht="20.25" customHeight="1">
      <c r="A118" s="117"/>
      <c r="B118" s="94"/>
      <c r="C118" s="94"/>
      <c r="D118" s="127" t="s">
        <v>30</v>
      </c>
      <c r="E118" s="128" t="e">
        <f>#REF!+#REF!+E106</f>
        <v>#REF!</v>
      </c>
      <c r="F118" s="127" t="e">
        <f>#REF!+#REF!+F106</f>
        <v>#REF!</v>
      </c>
      <c r="G118" s="127" t="e">
        <f>#REF!+#REF!+G106</f>
        <v>#REF!</v>
      </c>
      <c r="H118" s="128" t="e">
        <f>#REF!+#REF!+H106</f>
        <v>#REF!</v>
      </c>
      <c r="I118" s="127" t="e">
        <f>#REF!+#REF!+I106</f>
        <v>#REF!</v>
      </c>
      <c r="J118" s="127" t="e">
        <f>#REF!+#REF!+J106</f>
        <v>#REF!</v>
      </c>
      <c r="K118" s="127"/>
      <c r="L118" s="127" t="e">
        <f>#REF!+#REF!+L106</f>
        <v>#REF!</v>
      </c>
      <c r="M118" s="127" t="e">
        <f>#REF!+#REF!+M106</f>
        <v>#REF!</v>
      </c>
      <c r="N118" s="127"/>
      <c r="O118" s="127" t="e">
        <f>#REF!+#REF!+O106</f>
        <v>#REF!</v>
      </c>
      <c r="P118" s="127"/>
      <c r="Q118" s="127" t="e">
        <f>#REF!+#REF!+Q106</f>
        <v>#REF!</v>
      </c>
      <c r="R118" s="127" t="e">
        <f>#REF!+#REF!+R106</f>
        <v>#REF!</v>
      </c>
      <c r="S118" s="127"/>
      <c r="T118" s="56">
        <f>T105+T111</f>
        <v>5060.115</v>
      </c>
      <c r="U118" s="56">
        <f aca="true" t="shared" si="27" ref="U118:AD118">U105+U111</f>
        <v>5030.115</v>
      </c>
      <c r="V118" s="56">
        <f t="shared" si="27"/>
        <v>2264.8999999999996</v>
      </c>
      <c r="W118" s="56">
        <f t="shared" si="27"/>
        <v>407.9</v>
      </c>
      <c r="X118" s="56">
        <f t="shared" si="27"/>
        <v>30</v>
      </c>
      <c r="Y118" s="56">
        <f t="shared" si="27"/>
        <v>83</v>
      </c>
      <c r="Z118" s="56">
        <f t="shared" si="27"/>
        <v>77</v>
      </c>
      <c r="AA118" s="56">
        <f t="shared" si="27"/>
        <v>45.6</v>
      </c>
      <c r="AB118" s="56">
        <f t="shared" si="27"/>
        <v>0</v>
      </c>
      <c r="AC118" s="56">
        <f t="shared" si="27"/>
        <v>6</v>
      </c>
      <c r="AD118" s="56">
        <f t="shared" si="27"/>
        <v>6</v>
      </c>
      <c r="AE118" s="57">
        <f t="shared" si="25"/>
        <v>5143.115</v>
      </c>
      <c r="AF118" s="34"/>
    </row>
    <row r="119" spans="1:32" ht="36.75" customHeight="1">
      <c r="A119" s="117"/>
      <c r="B119" s="123"/>
      <c r="C119" s="123"/>
      <c r="D119" s="115" t="s">
        <v>173</v>
      </c>
      <c r="E119" s="56"/>
      <c r="F119" s="56"/>
      <c r="G119" s="56"/>
      <c r="H119" s="56"/>
      <c r="I119" s="56"/>
      <c r="J119" s="115"/>
      <c r="K119" s="115"/>
      <c r="L119" s="115"/>
      <c r="M119" s="115"/>
      <c r="N119" s="115"/>
      <c r="O119" s="115"/>
      <c r="P119" s="115"/>
      <c r="Q119" s="115"/>
      <c r="R119" s="115"/>
      <c r="S119" s="115"/>
      <c r="T119" s="53">
        <f>E119+J119+O119</f>
        <v>0</v>
      </c>
      <c r="U119" s="53"/>
      <c r="V119" s="53">
        <f>G119+L119+Q119</f>
        <v>0</v>
      </c>
      <c r="W119" s="53">
        <f>H119+M119+R119</f>
        <v>0</v>
      </c>
      <c r="X119" s="53"/>
      <c r="Y119" s="54">
        <f>Z119+AC119</f>
        <v>0</v>
      </c>
      <c r="Z119" s="42"/>
      <c r="AA119" s="58"/>
      <c r="AB119" s="58"/>
      <c r="AC119" s="58"/>
      <c r="AD119" s="58"/>
      <c r="AE119" s="55">
        <f t="shared" si="25"/>
        <v>0</v>
      </c>
      <c r="AF119" s="17"/>
    </row>
    <row r="120" spans="1:32" ht="0" customHeight="1" hidden="1">
      <c r="A120" s="117"/>
      <c r="B120" s="92"/>
      <c r="C120" s="92"/>
      <c r="D120" s="80"/>
      <c r="E120" s="53"/>
      <c r="F120" s="53"/>
      <c r="G120" s="53"/>
      <c r="H120" s="53"/>
      <c r="I120" s="53"/>
      <c r="J120" s="129"/>
      <c r="K120" s="129"/>
      <c r="L120" s="80"/>
      <c r="M120" s="80"/>
      <c r="N120" s="80"/>
      <c r="O120" s="80"/>
      <c r="P120" s="80"/>
      <c r="Q120" s="80"/>
      <c r="R120" s="80"/>
      <c r="S120" s="80"/>
      <c r="T120" s="53"/>
      <c r="U120" s="53"/>
      <c r="V120" s="53"/>
      <c r="W120" s="53"/>
      <c r="X120" s="53"/>
      <c r="Y120" s="54"/>
      <c r="Z120" s="54"/>
      <c r="AA120" s="55"/>
      <c r="AB120" s="55"/>
      <c r="AC120" s="55"/>
      <c r="AD120" s="55"/>
      <c r="AE120" s="55">
        <f t="shared" si="25"/>
        <v>0</v>
      </c>
      <c r="AF120" s="27"/>
    </row>
    <row r="121" spans="1:32" ht="37.5" customHeight="1">
      <c r="A121" s="117"/>
      <c r="B121" s="92" t="s">
        <v>42</v>
      </c>
      <c r="C121" s="92" t="s">
        <v>58</v>
      </c>
      <c r="D121" s="80" t="s">
        <v>19</v>
      </c>
      <c r="E121" s="53"/>
      <c r="F121" s="53"/>
      <c r="G121" s="53"/>
      <c r="H121" s="53"/>
      <c r="I121" s="53"/>
      <c r="J121" s="129"/>
      <c r="K121" s="129"/>
      <c r="L121" s="80"/>
      <c r="M121" s="80"/>
      <c r="N121" s="80"/>
      <c r="O121" s="80"/>
      <c r="P121" s="80"/>
      <c r="Q121" s="80"/>
      <c r="R121" s="80"/>
      <c r="S121" s="80"/>
      <c r="T121" s="53">
        <v>10</v>
      </c>
      <c r="U121" s="53"/>
      <c r="V121" s="53"/>
      <c r="W121" s="53"/>
      <c r="X121" s="53"/>
      <c r="Y121" s="54"/>
      <c r="Z121" s="54"/>
      <c r="AA121" s="55"/>
      <c r="AB121" s="55"/>
      <c r="AC121" s="55"/>
      <c r="AD121" s="55"/>
      <c r="AE121" s="55">
        <f t="shared" si="25"/>
        <v>10</v>
      </c>
      <c r="AF121" s="27"/>
    </row>
    <row r="122" spans="1:32" ht="37.5" customHeight="1">
      <c r="A122" s="117"/>
      <c r="B122" s="92" t="s">
        <v>29</v>
      </c>
      <c r="C122" s="92" t="s">
        <v>60</v>
      </c>
      <c r="D122" s="80" t="s">
        <v>181</v>
      </c>
      <c r="E122" s="53"/>
      <c r="F122" s="53"/>
      <c r="G122" s="53"/>
      <c r="H122" s="53"/>
      <c r="I122" s="53"/>
      <c r="J122" s="129"/>
      <c r="K122" s="129"/>
      <c r="L122" s="80"/>
      <c r="M122" s="80"/>
      <c r="N122" s="80"/>
      <c r="O122" s="80"/>
      <c r="P122" s="80"/>
      <c r="Q122" s="80"/>
      <c r="R122" s="80"/>
      <c r="S122" s="80"/>
      <c r="T122" s="59">
        <f>T123+T127</f>
        <v>147.5</v>
      </c>
      <c r="U122" s="59">
        <f>U123+U127</f>
        <v>40</v>
      </c>
      <c r="V122" s="59">
        <f aca="true" t="shared" si="28" ref="V122:AD122">V123+V127</f>
        <v>0</v>
      </c>
      <c r="W122" s="59">
        <f t="shared" si="28"/>
        <v>0</v>
      </c>
      <c r="X122" s="59">
        <f>X123+X127</f>
        <v>107.5</v>
      </c>
      <c r="Y122" s="59">
        <f t="shared" si="28"/>
        <v>0</v>
      </c>
      <c r="Z122" s="59">
        <f t="shared" si="28"/>
        <v>0</v>
      </c>
      <c r="AA122" s="59">
        <f t="shared" si="28"/>
        <v>0</v>
      </c>
      <c r="AB122" s="59">
        <f t="shared" si="28"/>
        <v>0</v>
      </c>
      <c r="AC122" s="59">
        <f t="shared" si="28"/>
        <v>0</v>
      </c>
      <c r="AD122" s="59">
        <f t="shared" si="28"/>
        <v>0</v>
      </c>
      <c r="AE122" s="55">
        <f t="shared" si="25"/>
        <v>147.5</v>
      </c>
      <c r="AF122" s="27"/>
    </row>
    <row r="123" spans="1:32" ht="119.25" customHeight="1">
      <c r="A123" s="117"/>
      <c r="B123" s="79" t="s">
        <v>29</v>
      </c>
      <c r="C123" s="79" t="s">
        <v>60</v>
      </c>
      <c r="D123" s="152" t="s">
        <v>185</v>
      </c>
      <c r="E123" s="152"/>
      <c r="F123" s="152"/>
      <c r="G123" s="152"/>
      <c r="H123" s="152"/>
      <c r="I123" s="112"/>
      <c r="J123" s="114"/>
      <c r="K123" s="114"/>
      <c r="L123" s="114"/>
      <c r="M123" s="114"/>
      <c r="N123" s="114"/>
      <c r="O123" s="114"/>
      <c r="P123" s="114"/>
      <c r="Q123" s="114"/>
      <c r="R123" s="114"/>
      <c r="S123" s="114"/>
      <c r="T123" s="59">
        <f>U123+X123</f>
        <v>87.5</v>
      </c>
      <c r="U123" s="59"/>
      <c r="V123" s="59">
        <f>G123+L123+Q123</f>
        <v>0</v>
      </c>
      <c r="W123" s="53">
        <f>H123+M123+R123</f>
        <v>0</v>
      </c>
      <c r="X123" s="53">
        <v>87.5</v>
      </c>
      <c r="Y123" s="54">
        <f>Z123+AC123</f>
        <v>0</v>
      </c>
      <c r="Z123" s="54"/>
      <c r="AA123" s="55"/>
      <c r="AB123" s="55"/>
      <c r="AC123" s="55"/>
      <c r="AD123" s="55"/>
      <c r="AE123" s="55">
        <f aca="true" t="shared" si="29" ref="AE123:AE133">T123+Y123</f>
        <v>87.5</v>
      </c>
      <c r="AF123" s="17"/>
    </row>
    <row r="124" spans="1:32" ht="20.25" hidden="1">
      <c r="A124" s="117"/>
      <c r="B124" s="92"/>
      <c r="C124" s="92"/>
      <c r="D124" s="80"/>
      <c r="E124" s="130"/>
      <c r="F124" s="130"/>
      <c r="G124" s="130"/>
      <c r="H124" s="130"/>
      <c r="I124" s="130"/>
      <c r="J124" s="131"/>
      <c r="K124" s="131"/>
      <c r="L124" s="131"/>
      <c r="M124" s="131"/>
      <c r="N124" s="131"/>
      <c r="O124" s="131"/>
      <c r="P124" s="131"/>
      <c r="Q124" s="131"/>
      <c r="R124" s="131"/>
      <c r="S124" s="131"/>
      <c r="T124" s="59"/>
      <c r="U124" s="59"/>
      <c r="V124" s="59"/>
      <c r="W124" s="53"/>
      <c r="X124" s="53"/>
      <c r="Y124" s="54"/>
      <c r="Z124" s="54"/>
      <c r="AA124" s="54"/>
      <c r="AB124" s="54"/>
      <c r="AC124" s="55"/>
      <c r="AD124" s="55"/>
      <c r="AE124" s="55">
        <f t="shared" si="29"/>
        <v>0</v>
      </c>
      <c r="AF124" s="17"/>
    </row>
    <row r="125" spans="1:32" ht="20.25" hidden="1">
      <c r="A125" s="117"/>
      <c r="B125" s="92"/>
      <c r="C125" s="92"/>
      <c r="D125" s="80"/>
      <c r="E125" s="130"/>
      <c r="F125" s="130"/>
      <c r="G125" s="130"/>
      <c r="H125" s="130"/>
      <c r="I125" s="130"/>
      <c r="J125" s="131"/>
      <c r="K125" s="131"/>
      <c r="L125" s="131"/>
      <c r="M125" s="131"/>
      <c r="N125" s="131"/>
      <c r="O125" s="131"/>
      <c r="P125" s="131"/>
      <c r="Q125" s="131"/>
      <c r="R125" s="131"/>
      <c r="S125" s="131"/>
      <c r="T125" s="59"/>
      <c r="U125" s="59"/>
      <c r="V125" s="59"/>
      <c r="W125" s="53"/>
      <c r="X125" s="53"/>
      <c r="Y125" s="54"/>
      <c r="Z125" s="54"/>
      <c r="AA125" s="54"/>
      <c r="AB125" s="54"/>
      <c r="AC125" s="55"/>
      <c r="AD125" s="55"/>
      <c r="AE125" s="55">
        <f t="shared" si="29"/>
        <v>0</v>
      </c>
      <c r="AF125" s="17"/>
    </row>
    <row r="126" spans="1:32" ht="70.5" customHeight="1" hidden="1">
      <c r="A126" s="117"/>
      <c r="B126" s="132"/>
      <c r="C126" s="132"/>
      <c r="D126" s="133" t="s">
        <v>47</v>
      </c>
      <c r="E126" s="134">
        <f>F126</f>
        <v>0</v>
      </c>
      <c r="F126" s="135"/>
      <c r="G126" s="135"/>
      <c r="H126" s="135"/>
      <c r="I126" s="135"/>
      <c r="J126" s="133"/>
      <c r="K126" s="133"/>
      <c r="L126" s="133"/>
      <c r="M126" s="133"/>
      <c r="N126" s="133"/>
      <c r="O126" s="133"/>
      <c r="P126" s="133"/>
      <c r="Q126" s="133"/>
      <c r="R126" s="133"/>
      <c r="S126" s="133"/>
      <c r="T126" s="59">
        <f>E126+J126+O126</f>
        <v>0</v>
      </c>
      <c r="U126" s="59">
        <f>F126+K126+P126</f>
        <v>0</v>
      </c>
      <c r="V126" s="59">
        <f>G126+L126+Q126</f>
        <v>0</v>
      </c>
      <c r="W126" s="53">
        <f>H126+M126+R126</f>
        <v>0</v>
      </c>
      <c r="X126" s="53"/>
      <c r="Y126" s="54"/>
      <c r="Z126" s="54"/>
      <c r="AA126" s="54"/>
      <c r="AB126" s="54"/>
      <c r="AC126" s="55"/>
      <c r="AD126" s="55"/>
      <c r="AE126" s="55">
        <f t="shared" si="29"/>
        <v>0</v>
      </c>
      <c r="AF126" s="17"/>
    </row>
    <row r="127" spans="1:32" ht="85.5" customHeight="1">
      <c r="A127" s="117"/>
      <c r="B127" s="79" t="s">
        <v>29</v>
      </c>
      <c r="C127" s="79" t="s">
        <v>60</v>
      </c>
      <c r="D127" s="76" t="s">
        <v>207</v>
      </c>
      <c r="E127" s="134"/>
      <c r="F127" s="135"/>
      <c r="G127" s="135"/>
      <c r="H127" s="135"/>
      <c r="I127" s="135"/>
      <c r="J127" s="133"/>
      <c r="K127" s="133"/>
      <c r="L127" s="133"/>
      <c r="M127" s="133"/>
      <c r="N127" s="133"/>
      <c r="O127" s="133"/>
      <c r="P127" s="133"/>
      <c r="Q127" s="133"/>
      <c r="R127" s="133"/>
      <c r="S127" s="133"/>
      <c r="T127" s="59">
        <f>U127+X127</f>
        <v>60</v>
      </c>
      <c r="U127" s="59">
        <v>40</v>
      </c>
      <c r="V127" s="59"/>
      <c r="W127" s="53"/>
      <c r="X127" s="53">
        <v>20</v>
      </c>
      <c r="Y127" s="54"/>
      <c r="Z127" s="54"/>
      <c r="AA127" s="54"/>
      <c r="AB127" s="54"/>
      <c r="AC127" s="55"/>
      <c r="AD127" s="55"/>
      <c r="AE127" s="55">
        <f t="shared" si="29"/>
        <v>60</v>
      </c>
      <c r="AF127" s="17"/>
    </row>
    <row r="128" spans="1:32" ht="110.25" customHeight="1">
      <c r="A128" s="117"/>
      <c r="B128" s="79"/>
      <c r="C128" s="79"/>
      <c r="D128" s="75" t="s">
        <v>208</v>
      </c>
      <c r="E128" s="134"/>
      <c r="F128" s="135"/>
      <c r="G128" s="135"/>
      <c r="H128" s="135"/>
      <c r="I128" s="135"/>
      <c r="J128" s="133"/>
      <c r="K128" s="133"/>
      <c r="L128" s="133"/>
      <c r="M128" s="133"/>
      <c r="N128" s="133"/>
      <c r="O128" s="133"/>
      <c r="P128" s="133"/>
      <c r="Q128" s="133"/>
      <c r="R128" s="133"/>
      <c r="S128" s="133"/>
      <c r="T128" s="59">
        <f>U128+X128</f>
        <v>60</v>
      </c>
      <c r="U128" s="59">
        <v>40</v>
      </c>
      <c r="V128" s="59"/>
      <c r="W128" s="53"/>
      <c r="X128" s="53">
        <v>20</v>
      </c>
      <c r="Y128" s="54"/>
      <c r="Z128" s="54"/>
      <c r="AA128" s="54"/>
      <c r="AB128" s="54"/>
      <c r="AC128" s="55"/>
      <c r="AD128" s="55"/>
      <c r="AE128" s="55">
        <f t="shared" si="29"/>
        <v>60</v>
      </c>
      <c r="AF128" s="17"/>
    </row>
    <row r="129" spans="1:33" ht="23.25" customHeight="1">
      <c r="A129" s="117"/>
      <c r="B129" s="51"/>
      <c r="C129" s="51"/>
      <c r="D129" s="70" t="s">
        <v>30</v>
      </c>
      <c r="E129" s="95">
        <f>SUM(E126:E126)</f>
        <v>0</v>
      </c>
      <c r="F129" s="95">
        <f>SUM(F126:F126)</f>
        <v>0</v>
      </c>
      <c r="G129" s="70">
        <f>SUM(G126:G126)</f>
        <v>0</v>
      </c>
      <c r="H129" s="70">
        <f>SUM(H126:H126)</f>
        <v>0</v>
      </c>
      <c r="I129" s="70"/>
      <c r="J129" s="70">
        <f>SUM(J126:J126)</f>
        <v>0</v>
      </c>
      <c r="K129" s="70"/>
      <c r="L129" s="70">
        <f>SUM(L126:L126)</f>
        <v>0</v>
      </c>
      <c r="M129" s="70">
        <f>SUM(M126:M126)</f>
        <v>0</v>
      </c>
      <c r="N129" s="70"/>
      <c r="O129" s="136" t="e">
        <f>#REF!+#REF!+#REF!+#REF!+#REF!+#REF!+#REF!+#REF!+#REF!+#REF!+#REF!+#REF!+#REF!+#REF!</f>
        <v>#REF!</v>
      </c>
      <c r="P129" s="136"/>
      <c r="Q129" s="70">
        <f>SUM(Q126:Q126)</f>
        <v>0</v>
      </c>
      <c r="R129" s="70">
        <f>SUM(R126:R126)</f>
        <v>0</v>
      </c>
      <c r="S129" s="70"/>
      <c r="T129" s="68">
        <f>T122+T121</f>
        <v>157.5</v>
      </c>
      <c r="U129" s="68">
        <f>U122+U121</f>
        <v>40</v>
      </c>
      <c r="V129" s="68">
        <f aca="true" t="shared" si="30" ref="V129:AD129">V122+V121</f>
        <v>0</v>
      </c>
      <c r="W129" s="56">
        <f t="shared" si="30"/>
        <v>0</v>
      </c>
      <c r="X129" s="56">
        <f>X122+X121</f>
        <v>107.5</v>
      </c>
      <c r="Y129" s="56">
        <f t="shared" si="30"/>
        <v>0</v>
      </c>
      <c r="Z129" s="56">
        <f t="shared" si="30"/>
        <v>0</v>
      </c>
      <c r="AA129" s="56">
        <f t="shared" si="30"/>
        <v>0</v>
      </c>
      <c r="AB129" s="56">
        <f t="shared" si="30"/>
        <v>0</v>
      </c>
      <c r="AC129" s="56">
        <f t="shared" si="30"/>
        <v>0</v>
      </c>
      <c r="AD129" s="56">
        <f t="shared" si="30"/>
        <v>0</v>
      </c>
      <c r="AE129" s="57">
        <f t="shared" si="29"/>
        <v>157.5</v>
      </c>
      <c r="AF129" s="19"/>
      <c r="AG129" s="4"/>
    </row>
    <row r="130" spans="1:33" ht="3" customHeight="1" hidden="1">
      <c r="A130" s="117"/>
      <c r="B130" s="137"/>
      <c r="C130" s="137"/>
      <c r="D130" s="51"/>
      <c r="E130" s="77"/>
      <c r="F130" s="77"/>
      <c r="G130" s="77"/>
      <c r="H130" s="77"/>
      <c r="I130" s="77"/>
      <c r="J130" s="51"/>
      <c r="K130" s="51"/>
      <c r="L130" s="51"/>
      <c r="M130" s="51"/>
      <c r="N130" s="51"/>
      <c r="O130" s="51"/>
      <c r="P130" s="51"/>
      <c r="Q130" s="51"/>
      <c r="R130" s="51"/>
      <c r="S130" s="51"/>
      <c r="T130" s="56">
        <f>E130+J130+O130</f>
        <v>0</v>
      </c>
      <c r="U130" s="56"/>
      <c r="V130" s="53">
        <f>G130+L130+Q130</f>
        <v>0</v>
      </c>
      <c r="W130" s="53">
        <f>H130+M130+R130</f>
        <v>0</v>
      </c>
      <c r="X130" s="53"/>
      <c r="Y130" s="54">
        <f>Z130+AC130</f>
        <v>0</v>
      </c>
      <c r="Z130" s="54"/>
      <c r="AA130" s="54"/>
      <c r="AB130" s="54"/>
      <c r="AC130" s="55"/>
      <c r="AD130" s="55"/>
      <c r="AE130" s="55">
        <f t="shared" si="29"/>
        <v>0</v>
      </c>
      <c r="AF130" s="17"/>
      <c r="AG130" s="4"/>
    </row>
    <row r="131" spans="1:33" ht="48" customHeight="1">
      <c r="A131" s="117"/>
      <c r="B131" s="138"/>
      <c r="C131" s="138"/>
      <c r="D131" s="70" t="s">
        <v>4</v>
      </c>
      <c r="E131" s="139" t="e">
        <f>E129+#REF!+#REF!+#REF!+#REF!+#REF!+#REF!+#REF!+#REF!+#REF!+#REF!+#REF!+#REF!+#REF!+E118+E103+E27+E14</f>
        <v>#REF!</v>
      </c>
      <c r="F131" s="139" t="e">
        <f>F129+#REF!+#REF!+#REF!+#REF!+#REF!+#REF!+#REF!+#REF!+#REF!+#REF!+#REF!+#REF!+#REF!+F118+F103+F27+F14</f>
        <v>#REF!</v>
      </c>
      <c r="G131" s="140" t="e">
        <f>G129+#REF!+#REF!+#REF!+#REF!+#REF!+#REF!+#REF!+#REF!+#REF!+#REF!+#REF!+#REF!+#REF!+G118+G103+G27+G14</f>
        <v>#REF!</v>
      </c>
      <c r="H131" s="139" t="e">
        <f>H129+#REF!+#REF!+#REF!+#REF!+#REF!+#REF!+#REF!+#REF!+#REF!+#REF!+#REF!+#REF!+#REF!+H118+H103+H27+H14</f>
        <v>#REF!</v>
      </c>
      <c r="I131" s="139" t="e">
        <f>I129+#REF!+#REF!+#REF!+#REF!+#REF!+#REF!+#REF!+#REF!+#REF!+#REF!+#REF!+#REF!+#REF!+I118+I103+I27+I14</f>
        <v>#REF!</v>
      </c>
      <c r="J131" s="139" t="e">
        <f>J129+#REF!+#REF!+#REF!+#REF!+#REF!+#REF!+#REF!+#REF!+#REF!+#REF!+#REF!+#REF!+#REF!+J118+J103+J27+J14</f>
        <v>#REF!</v>
      </c>
      <c r="K131" s="139"/>
      <c r="L131" s="139" t="e">
        <f>L129+#REF!+#REF!+#REF!+#REF!+#REF!+#REF!+#REF!+#REF!+#REF!+#REF!+#REF!+#REF!+#REF!+L118+L103+L27+L14</f>
        <v>#REF!</v>
      </c>
      <c r="M131" s="139" t="e">
        <f>M129+#REF!+#REF!+#REF!+#REF!+#REF!+#REF!+#REF!+#REF!+#REF!+#REF!+#REF!+#REF!+#REF!+M118+M103+M27+M14</f>
        <v>#REF!</v>
      </c>
      <c r="N131" s="139"/>
      <c r="O131" s="139" t="e">
        <f>O129+#REF!+#REF!+#REF!+#REF!+#REF!+#REF!+#REF!+#REF!+#REF!+#REF!+#REF!+#REF!+#REF!+O118+O103+O27+O14</f>
        <v>#REF!</v>
      </c>
      <c r="P131" s="139"/>
      <c r="Q131" s="139" t="e">
        <f>Q129+#REF!+#REF!+#REF!+#REF!+#REF!+#REF!+#REF!+#REF!+#REF!+#REF!+#REF!+#REF!+#REF!+Q118+Q103+Q27+Q14</f>
        <v>#REF!</v>
      </c>
      <c r="R131" s="139" t="e">
        <f>R129+#REF!+#REF!+#REF!+#REF!+#REF!+#REF!+#REF!+#REF!+#REF!+#REF!+#REF!+#REF!+#REF!+R118+R103+R27+R14</f>
        <v>#REF!</v>
      </c>
      <c r="S131" s="139"/>
      <c r="T131" s="49">
        <f aca="true" t="shared" si="31" ref="T131:AE131">T129+T118+T103+T51+T27+T14</f>
        <v>164643.40600000002</v>
      </c>
      <c r="U131" s="49">
        <f t="shared" si="31"/>
        <v>164465.90600000002</v>
      </c>
      <c r="V131" s="49">
        <f t="shared" si="31"/>
        <v>40484.00908999999</v>
      </c>
      <c r="W131" s="49">
        <f t="shared" si="31"/>
        <v>11038.471000000001</v>
      </c>
      <c r="X131" s="49">
        <f t="shared" si="31"/>
        <v>167.5</v>
      </c>
      <c r="Y131" s="49">
        <f t="shared" si="31"/>
        <v>1339.987</v>
      </c>
      <c r="Z131" s="49">
        <f t="shared" si="31"/>
        <v>669.596</v>
      </c>
      <c r="AA131" s="49">
        <f t="shared" si="31"/>
        <v>191.1</v>
      </c>
      <c r="AB131" s="49">
        <f t="shared" si="31"/>
        <v>9</v>
      </c>
      <c r="AC131" s="49">
        <f t="shared" si="31"/>
        <v>670.3910000000001</v>
      </c>
      <c r="AD131" s="49">
        <f t="shared" si="31"/>
        <v>670.3910000000001</v>
      </c>
      <c r="AE131" s="49">
        <f t="shared" si="31"/>
        <v>165983.393</v>
      </c>
      <c r="AF131" s="19"/>
      <c r="AG131" s="45"/>
    </row>
    <row r="132" spans="1:32" ht="45.75" customHeight="1">
      <c r="A132" s="141"/>
      <c r="B132" s="142"/>
      <c r="C132" s="142"/>
      <c r="D132" s="143" t="s">
        <v>17</v>
      </c>
      <c r="E132" s="59"/>
      <c r="F132" s="59"/>
      <c r="G132" s="59">
        <v>0</v>
      </c>
      <c r="H132" s="59">
        <v>0</v>
      </c>
      <c r="I132" s="59"/>
      <c r="J132" s="143"/>
      <c r="K132" s="143"/>
      <c r="L132" s="143"/>
      <c r="M132" s="143"/>
      <c r="N132" s="143"/>
      <c r="O132" s="143"/>
      <c r="P132" s="143"/>
      <c r="Q132" s="143"/>
      <c r="R132" s="143"/>
      <c r="S132" s="143"/>
      <c r="T132" s="59">
        <f>U132+Y132</f>
        <v>134859.4</v>
      </c>
      <c r="U132" s="59">
        <f>128651.4+6208</f>
        <v>134859.4</v>
      </c>
      <c r="V132" s="59">
        <f>V17+V30</f>
        <v>32732.3</v>
      </c>
      <c r="W132" s="59">
        <f>W17+W30</f>
        <v>9733.2</v>
      </c>
      <c r="X132" s="59">
        <f>X17+X30</f>
        <v>0</v>
      </c>
      <c r="Y132" s="59"/>
      <c r="Z132" s="59"/>
      <c r="AA132" s="59"/>
      <c r="AB132" s="59"/>
      <c r="AC132" s="59"/>
      <c r="AD132" s="59"/>
      <c r="AE132" s="55">
        <f t="shared" si="29"/>
        <v>134859.4</v>
      </c>
      <c r="AF132" s="40"/>
    </row>
    <row r="133" spans="1:32" ht="67.5" customHeight="1">
      <c r="A133" s="51"/>
      <c r="B133" s="101"/>
      <c r="C133" s="101"/>
      <c r="D133" s="70" t="s">
        <v>198</v>
      </c>
      <c r="E133" s="42"/>
      <c r="F133" s="42"/>
      <c r="G133" s="42"/>
      <c r="H133" s="14" t="s">
        <v>199</v>
      </c>
      <c r="I133" s="14"/>
      <c r="J133" s="10"/>
      <c r="K133" s="10"/>
      <c r="L133" s="10"/>
      <c r="M133" s="10"/>
      <c r="N133" s="10"/>
      <c r="O133" s="10"/>
      <c r="P133" s="10"/>
      <c r="Q133" s="10"/>
      <c r="R133" s="10"/>
      <c r="S133" s="10"/>
      <c r="T133" s="10"/>
      <c r="U133" s="10"/>
      <c r="V133" s="10"/>
      <c r="W133" s="47"/>
      <c r="X133" s="14" t="s">
        <v>199</v>
      </c>
      <c r="Y133" s="11"/>
      <c r="Z133" s="11"/>
      <c r="AA133" s="11"/>
      <c r="AB133" s="12"/>
      <c r="AC133" s="25"/>
      <c r="AD133" s="25"/>
      <c r="AE133" s="55">
        <f t="shared" si="29"/>
        <v>0</v>
      </c>
      <c r="AF133" s="17"/>
    </row>
    <row r="134" spans="1:32" ht="22.5" customHeight="1">
      <c r="A134" s="51"/>
      <c r="B134" s="101"/>
      <c r="C134" s="101"/>
      <c r="D134" s="70"/>
      <c r="E134" s="42"/>
      <c r="F134" s="13"/>
      <c r="G134" s="13"/>
      <c r="H134" s="13"/>
      <c r="I134" s="13"/>
      <c r="J134" s="13"/>
      <c r="K134" s="13"/>
      <c r="L134" s="13"/>
      <c r="M134" s="13"/>
      <c r="N134" s="13"/>
      <c r="O134" s="13"/>
      <c r="P134" s="13"/>
      <c r="Q134" s="13"/>
      <c r="R134" s="13"/>
      <c r="S134" s="13"/>
      <c r="T134" s="41"/>
      <c r="U134" s="41"/>
      <c r="V134" s="13"/>
      <c r="W134" s="13"/>
      <c r="X134" s="144"/>
      <c r="Y134" s="42"/>
      <c r="Z134" s="14"/>
      <c r="AA134" s="14"/>
      <c r="AB134" s="14"/>
      <c r="AC134" s="173"/>
      <c r="AD134" s="173"/>
      <c r="AE134" s="55">
        <f>T134+Y134</f>
        <v>0</v>
      </c>
      <c r="AF134" s="17"/>
    </row>
    <row r="135" spans="2:31" ht="34.5" customHeight="1" hidden="1">
      <c r="B135" s="36" t="s">
        <v>48</v>
      </c>
      <c r="C135" s="36"/>
      <c r="D135" s="2"/>
      <c r="E135" s="2"/>
      <c r="F135" s="2"/>
      <c r="G135" s="2"/>
      <c r="H135" s="2"/>
      <c r="I135" s="2"/>
      <c r="J135" s="2"/>
      <c r="K135" s="2"/>
      <c r="L135" s="2"/>
      <c r="M135" s="2"/>
      <c r="N135" s="2"/>
      <c r="O135" s="2"/>
      <c r="P135" s="2"/>
      <c r="Q135" s="2"/>
      <c r="R135" s="2"/>
      <c r="S135" s="2"/>
      <c r="T135" s="29"/>
      <c r="U135" s="29"/>
      <c r="V135" s="29">
        <v>527997.7660000001</v>
      </c>
      <c r="W135" s="29">
        <v>119355.355</v>
      </c>
      <c r="X135" s="29">
        <v>706.6</v>
      </c>
      <c r="Y135" s="38">
        <v>150548.44</v>
      </c>
      <c r="Z135" s="38">
        <v>80804.79999999999</v>
      </c>
      <c r="AA135" s="38">
        <v>18427.699999999997</v>
      </c>
      <c r="AB135" s="38">
        <v>3834.9</v>
      </c>
      <c r="AC135" s="39">
        <v>69743.64</v>
      </c>
      <c r="AD135" s="39">
        <v>65917.74</v>
      </c>
      <c r="AE135" s="43">
        <v>3002838.44</v>
      </c>
    </row>
    <row r="136" spans="2:31" ht="18.75" hidden="1">
      <c r="B136" s="22" t="s">
        <v>49</v>
      </c>
      <c r="C136" s="22"/>
      <c r="D136" s="28"/>
      <c r="E136" s="28"/>
      <c r="F136" s="28"/>
      <c r="G136" s="28"/>
      <c r="H136" s="28"/>
      <c r="I136" s="28"/>
      <c r="J136" s="28"/>
      <c r="K136" s="28"/>
      <c r="L136" s="28"/>
      <c r="M136" s="28"/>
      <c r="N136" s="28"/>
      <c r="O136" s="28"/>
      <c r="P136" s="28"/>
      <c r="Q136" s="28"/>
      <c r="R136" s="28"/>
      <c r="S136" s="28"/>
      <c r="T136" s="29"/>
      <c r="U136" s="29"/>
      <c r="V136" s="29">
        <f aca="true" t="shared" si="32" ref="V136:AE136">V131-V135</f>
        <v>-487513.75691000005</v>
      </c>
      <c r="W136" s="29">
        <f t="shared" si="32"/>
        <v>-108316.88399999999</v>
      </c>
      <c r="X136" s="29">
        <f t="shared" si="32"/>
        <v>-539.1</v>
      </c>
      <c r="Y136" s="29">
        <f t="shared" si="32"/>
        <v>-149208.453</v>
      </c>
      <c r="Z136" s="29">
        <f t="shared" si="32"/>
        <v>-80135.20399999998</v>
      </c>
      <c r="AA136" s="29">
        <f t="shared" si="32"/>
        <v>-18236.6</v>
      </c>
      <c r="AB136" s="29">
        <f t="shared" si="32"/>
        <v>-3825.9</v>
      </c>
      <c r="AC136" s="29">
        <f t="shared" si="32"/>
        <v>-69073.249</v>
      </c>
      <c r="AD136" s="29">
        <f t="shared" si="32"/>
        <v>-65247.349</v>
      </c>
      <c r="AE136" s="29">
        <f t="shared" si="32"/>
        <v>-2836855.047</v>
      </c>
    </row>
    <row r="137" spans="2:31" ht="18.75">
      <c r="B137" s="22"/>
      <c r="C137" s="22"/>
      <c r="D137" s="28"/>
      <c r="E137" s="28"/>
      <c r="F137" s="28"/>
      <c r="G137" s="28"/>
      <c r="H137" s="28"/>
      <c r="I137" s="28"/>
      <c r="J137" s="28"/>
      <c r="K137" s="28"/>
      <c r="L137" s="28"/>
      <c r="M137" s="28"/>
      <c r="N137" s="28"/>
      <c r="O137" s="28"/>
      <c r="P137" s="28"/>
      <c r="Q137" s="28"/>
      <c r="R137" s="28"/>
      <c r="S137" s="28"/>
      <c r="T137" s="29"/>
      <c r="U137" s="29"/>
      <c r="V137" s="29"/>
      <c r="W137" s="29"/>
      <c r="X137" s="29"/>
      <c r="Y137" s="29"/>
      <c r="Z137" s="29"/>
      <c r="AA137" s="29"/>
      <c r="AB137" s="29"/>
      <c r="AC137" s="29"/>
      <c r="AD137" s="29"/>
      <c r="AE137" s="29"/>
    </row>
    <row r="138" spans="2:32" ht="18.75">
      <c r="B138" s="23"/>
      <c r="C138" s="23"/>
      <c r="D138" s="15"/>
      <c r="E138" s="15"/>
      <c r="F138" s="15"/>
      <c r="G138" s="15"/>
      <c r="H138" s="15"/>
      <c r="I138" s="15"/>
      <c r="J138" s="15"/>
      <c r="K138" s="15"/>
      <c r="L138" s="15"/>
      <c r="M138" s="15"/>
      <c r="N138" s="15"/>
      <c r="O138" s="15"/>
      <c r="P138" s="15"/>
      <c r="Q138" s="15"/>
      <c r="R138" s="15"/>
      <c r="S138" s="15"/>
      <c r="T138" s="29"/>
      <c r="U138" s="29"/>
      <c r="V138" s="29"/>
      <c r="W138" s="29"/>
      <c r="X138" s="29"/>
      <c r="Y138" s="29"/>
      <c r="Z138" s="29"/>
      <c r="AA138" s="29"/>
      <c r="AB138" s="29"/>
      <c r="AC138" s="29"/>
      <c r="AD138" s="29"/>
      <c r="AE138" s="29"/>
      <c r="AF138" s="18"/>
    </row>
    <row r="139" spans="2:32" ht="18.75">
      <c r="B139" s="23"/>
      <c r="C139" s="23"/>
      <c r="D139" s="15"/>
      <c r="E139" s="15"/>
      <c r="F139" s="15"/>
      <c r="G139" s="15"/>
      <c r="H139" s="15"/>
      <c r="I139" s="15"/>
      <c r="J139" s="15"/>
      <c r="K139" s="15"/>
      <c r="L139" s="15"/>
      <c r="M139" s="15"/>
      <c r="N139" s="15"/>
      <c r="O139" s="15"/>
      <c r="P139" s="15"/>
      <c r="Q139" s="15"/>
      <c r="R139" s="15"/>
      <c r="S139" s="15"/>
      <c r="T139" s="29"/>
      <c r="U139" s="29"/>
      <c r="V139" s="29"/>
      <c r="W139" s="29"/>
      <c r="X139" s="29"/>
      <c r="Y139" s="29"/>
      <c r="Z139" s="29"/>
      <c r="AA139" s="29"/>
      <c r="AB139" s="29"/>
      <c r="AC139" s="29"/>
      <c r="AD139" s="29"/>
      <c r="AE139" s="29"/>
      <c r="AF139" s="18"/>
    </row>
    <row r="140" spans="2:31" ht="18.75">
      <c r="B140" s="23"/>
      <c r="C140" s="23"/>
      <c r="D140" s="15"/>
      <c r="E140" s="15"/>
      <c r="F140" s="15"/>
      <c r="G140" s="15"/>
      <c r="H140" s="15"/>
      <c r="I140" s="15"/>
      <c r="J140" s="15"/>
      <c r="K140" s="15"/>
      <c r="L140" s="15"/>
      <c r="M140" s="15"/>
      <c r="N140" s="15"/>
      <c r="O140" s="15"/>
      <c r="P140" s="15"/>
      <c r="Q140" s="15"/>
      <c r="R140" s="15"/>
      <c r="S140" s="15"/>
      <c r="T140" s="29"/>
      <c r="U140" s="29"/>
      <c r="V140" s="29"/>
      <c r="W140" s="29"/>
      <c r="X140" s="29"/>
      <c r="Y140" s="29"/>
      <c r="Z140" s="29"/>
      <c r="AA140" s="29"/>
      <c r="AB140" s="29"/>
      <c r="AC140" s="29"/>
      <c r="AD140" s="29"/>
      <c r="AE140" s="29"/>
    </row>
    <row r="141" spans="2:32" ht="18.75">
      <c r="B141" s="23"/>
      <c r="C141" s="23"/>
      <c r="D141" s="15"/>
      <c r="E141" s="15"/>
      <c r="F141" s="15"/>
      <c r="G141" s="15"/>
      <c r="H141" s="15"/>
      <c r="I141" s="15"/>
      <c r="J141" s="15"/>
      <c r="K141" s="15"/>
      <c r="L141" s="15"/>
      <c r="M141" s="15"/>
      <c r="N141" s="15"/>
      <c r="O141" s="15"/>
      <c r="P141" s="15"/>
      <c r="Q141" s="15"/>
      <c r="R141" s="15"/>
      <c r="S141" s="15"/>
      <c r="T141" s="29"/>
      <c r="U141" s="29"/>
      <c r="V141" s="29"/>
      <c r="W141" s="29"/>
      <c r="X141" s="29"/>
      <c r="Y141" s="29"/>
      <c r="Z141" s="29"/>
      <c r="AA141" s="29"/>
      <c r="AB141" s="29"/>
      <c r="AC141" s="29"/>
      <c r="AD141" s="29"/>
      <c r="AE141" s="29"/>
      <c r="AF141" s="18"/>
    </row>
    <row r="142" spans="2:31" ht="18.75">
      <c r="B142" s="23"/>
      <c r="C142" s="23"/>
      <c r="D142" s="15"/>
      <c r="E142" s="15"/>
      <c r="F142" s="15"/>
      <c r="G142" s="15"/>
      <c r="H142" s="15"/>
      <c r="I142" s="15"/>
      <c r="J142" s="15"/>
      <c r="K142" s="15"/>
      <c r="L142" s="15"/>
      <c r="M142" s="15"/>
      <c r="N142" s="15"/>
      <c r="O142" s="15"/>
      <c r="P142" s="15"/>
      <c r="Q142" s="15"/>
      <c r="R142" s="15"/>
      <c r="S142" s="15"/>
      <c r="T142" s="29"/>
      <c r="U142" s="29"/>
      <c r="V142" s="29"/>
      <c r="W142" s="29"/>
      <c r="X142" s="29"/>
      <c r="Y142" s="29"/>
      <c r="Z142" s="29"/>
      <c r="AA142" s="29"/>
      <c r="AB142" s="29"/>
      <c r="AC142" s="29"/>
      <c r="AD142" s="29"/>
      <c r="AE142" s="29"/>
    </row>
    <row r="143" spans="2:31" ht="18.75">
      <c r="B143" s="23"/>
      <c r="C143" s="23"/>
      <c r="D143" s="15"/>
      <c r="E143" s="15"/>
      <c r="F143" s="15"/>
      <c r="G143" s="15"/>
      <c r="H143" s="15"/>
      <c r="I143" s="15"/>
      <c r="J143" s="15"/>
      <c r="K143" s="15"/>
      <c r="L143" s="15"/>
      <c r="M143" s="15"/>
      <c r="N143" s="15"/>
      <c r="O143" s="15"/>
      <c r="P143" s="15"/>
      <c r="Q143" s="15"/>
      <c r="R143" s="15"/>
      <c r="S143" s="15"/>
      <c r="T143" s="29"/>
      <c r="U143" s="29"/>
      <c r="V143" s="29"/>
      <c r="W143" s="29"/>
      <c r="X143" s="29"/>
      <c r="Y143" s="29"/>
      <c r="Z143" s="29"/>
      <c r="AA143" s="29"/>
      <c r="AB143" s="29"/>
      <c r="AC143" s="29"/>
      <c r="AD143" s="29"/>
      <c r="AE143" s="29"/>
    </row>
    <row r="144" spans="2:31" ht="18.75">
      <c r="B144" s="23"/>
      <c r="C144" s="23"/>
      <c r="D144" s="15"/>
      <c r="E144" s="15"/>
      <c r="F144" s="15"/>
      <c r="G144" s="15"/>
      <c r="H144" s="15"/>
      <c r="I144" s="15"/>
      <c r="J144" s="15"/>
      <c r="K144" s="15"/>
      <c r="L144" s="15"/>
      <c r="M144" s="15"/>
      <c r="N144" s="15"/>
      <c r="O144" s="15"/>
      <c r="P144" s="15"/>
      <c r="Q144" s="15"/>
      <c r="R144" s="15"/>
      <c r="S144" s="15"/>
      <c r="T144" s="29"/>
      <c r="U144" s="29"/>
      <c r="V144" s="29"/>
      <c r="W144" s="29"/>
      <c r="X144" s="29"/>
      <c r="Y144" s="29"/>
      <c r="Z144" s="29"/>
      <c r="AA144" s="29"/>
      <c r="AB144" s="29"/>
      <c r="AC144" s="29"/>
      <c r="AD144" s="29"/>
      <c r="AE144" s="29"/>
    </row>
    <row r="145" spans="2:31" ht="18.75">
      <c r="B145" s="23"/>
      <c r="C145" s="23"/>
      <c r="D145" s="15"/>
      <c r="E145" s="15"/>
      <c r="F145" s="15"/>
      <c r="G145" s="15"/>
      <c r="H145" s="15"/>
      <c r="I145" s="15"/>
      <c r="J145" s="15"/>
      <c r="K145" s="15"/>
      <c r="L145" s="15"/>
      <c r="M145" s="15"/>
      <c r="N145" s="15"/>
      <c r="O145" s="15"/>
      <c r="P145" s="15"/>
      <c r="Q145" s="15"/>
      <c r="R145" s="15"/>
      <c r="S145" s="15"/>
      <c r="T145" s="29"/>
      <c r="U145" s="29"/>
      <c r="V145" s="29"/>
      <c r="W145" s="29"/>
      <c r="X145" s="29"/>
      <c r="Y145" s="29"/>
      <c r="Z145" s="29"/>
      <c r="AA145" s="29"/>
      <c r="AB145" s="29"/>
      <c r="AC145" s="29"/>
      <c r="AD145" s="29"/>
      <c r="AE145" s="29"/>
    </row>
    <row r="146" spans="2:31" ht="18.75">
      <c r="B146" s="23"/>
      <c r="C146" s="23"/>
      <c r="D146" s="15"/>
      <c r="E146" s="15"/>
      <c r="F146" s="15"/>
      <c r="G146" s="15"/>
      <c r="H146" s="15"/>
      <c r="I146" s="15"/>
      <c r="J146" s="15"/>
      <c r="K146" s="15"/>
      <c r="L146" s="15"/>
      <c r="M146" s="15"/>
      <c r="N146" s="15"/>
      <c r="O146" s="15"/>
      <c r="P146" s="15"/>
      <c r="Q146" s="15"/>
      <c r="R146" s="15"/>
      <c r="S146" s="15"/>
      <c r="T146" s="29"/>
      <c r="U146" s="29"/>
      <c r="V146" s="29"/>
      <c r="W146" s="29"/>
      <c r="X146" s="29"/>
      <c r="Y146" s="29"/>
      <c r="Z146" s="29"/>
      <c r="AA146" s="29"/>
      <c r="AB146" s="29"/>
      <c r="AC146" s="29"/>
      <c r="AD146" s="29"/>
      <c r="AE146" s="29"/>
    </row>
    <row r="147" spans="2:31" ht="18.75">
      <c r="B147" s="23"/>
      <c r="C147" s="23"/>
      <c r="D147" s="15"/>
      <c r="E147" s="15"/>
      <c r="F147" s="15"/>
      <c r="G147" s="15"/>
      <c r="H147" s="15"/>
      <c r="I147" s="15"/>
      <c r="J147" s="15"/>
      <c r="K147" s="15"/>
      <c r="L147" s="15"/>
      <c r="M147" s="15"/>
      <c r="N147" s="15"/>
      <c r="O147" s="15"/>
      <c r="P147" s="15"/>
      <c r="Q147" s="15"/>
      <c r="R147" s="15"/>
      <c r="S147" s="15"/>
      <c r="T147" s="29"/>
      <c r="U147" s="29"/>
      <c r="V147" s="29"/>
      <c r="W147" s="29"/>
      <c r="X147" s="29"/>
      <c r="Y147" s="29"/>
      <c r="Z147" s="29"/>
      <c r="AA147" s="29"/>
      <c r="AB147" s="29"/>
      <c r="AC147" s="29"/>
      <c r="AD147" s="29"/>
      <c r="AE147" s="29"/>
    </row>
    <row r="148" spans="2:31" ht="18.75">
      <c r="B148" s="23"/>
      <c r="C148" s="23"/>
      <c r="D148" s="15"/>
      <c r="E148" s="15"/>
      <c r="F148" s="15"/>
      <c r="G148" s="15"/>
      <c r="H148" s="15"/>
      <c r="I148" s="15"/>
      <c r="J148" s="15"/>
      <c r="K148" s="15"/>
      <c r="L148" s="15"/>
      <c r="M148" s="15"/>
      <c r="N148" s="15"/>
      <c r="O148" s="15"/>
      <c r="P148" s="15"/>
      <c r="Q148" s="15"/>
      <c r="R148" s="15"/>
      <c r="S148" s="15"/>
      <c r="T148" s="29"/>
      <c r="U148" s="29"/>
      <c r="V148" s="29"/>
      <c r="W148" s="29"/>
      <c r="X148" s="29"/>
      <c r="Y148" s="29"/>
      <c r="Z148" s="29"/>
      <c r="AA148" s="29"/>
      <c r="AB148" s="29"/>
      <c r="AC148" s="29"/>
      <c r="AD148" s="29"/>
      <c r="AE148" s="29"/>
    </row>
    <row r="149" spans="2:31" ht="18.75">
      <c r="B149" s="23"/>
      <c r="C149" s="23"/>
      <c r="D149" s="15"/>
      <c r="E149" s="15"/>
      <c r="F149" s="15"/>
      <c r="G149" s="15"/>
      <c r="H149" s="15"/>
      <c r="I149" s="15"/>
      <c r="J149" s="15"/>
      <c r="K149" s="15"/>
      <c r="L149" s="15"/>
      <c r="M149" s="15"/>
      <c r="N149" s="15"/>
      <c r="O149" s="15"/>
      <c r="P149" s="15"/>
      <c r="Q149" s="15"/>
      <c r="R149" s="15"/>
      <c r="S149" s="15"/>
      <c r="T149" s="29"/>
      <c r="U149" s="29"/>
      <c r="V149" s="29"/>
      <c r="W149" s="29"/>
      <c r="X149" s="29"/>
      <c r="Y149" s="29"/>
      <c r="Z149" s="29"/>
      <c r="AA149" s="29"/>
      <c r="AB149" s="29"/>
      <c r="AC149" s="29"/>
      <c r="AD149" s="29"/>
      <c r="AE149" s="29"/>
    </row>
    <row r="150" spans="2:31" ht="18.75">
      <c r="B150" s="23"/>
      <c r="C150" s="23"/>
      <c r="D150" s="15"/>
      <c r="E150" s="15"/>
      <c r="F150" s="15"/>
      <c r="G150" s="15"/>
      <c r="H150" s="15"/>
      <c r="I150" s="15"/>
      <c r="J150" s="15"/>
      <c r="K150" s="15"/>
      <c r="L150" s="15"/>
      <c r="M150" s="15"/>
      <c r="N150" s="15"/>
      <c r="O150" s="15"/>
      <c r="P150" s="15"/>
      <c r="Q150" s="15"/>
      <c r="R150" s="15"/>
      <c r="S150" s="15"/>
      <c r="T150" s="29"/>
      <c r="U150" s="29"/>
      <c r="V150" s="29"/>
      <c r="W150" s="29"/>
      <c r="X150" s="29"/>
      <c r="Y150" s="29"/>
      <c r="Z150" s="29"/>
      <c r="AA150" s="29"/>
      <c r="AB150" s="29"/>
      <c r="AC150" s="29"/>
      <c r="AD150" s="29"/>
      <c r="AE150" s="29"/>
    </row>
    <row r="151" spans="2:32" ht="18.75">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9"/>
      <c r="AF151" s="16"/>
    </row>
    <row r="152" spans="2:31" ht="18.75">
      <c r="B152" s="23"/>
      <c r="C152" s="23"/>
      <c r="D152" s="15"/>
      <c r="E152" s="15"/>
      <c r="F152" s="15"/>
      <c r="G152" s="15"/>
      <c r="H152" s="15"/>
      <c r="I152" s="15"/>
      <c r="J152" s="15"/>
      <c r="K152" s="15"/>
      <c r="L152" s="15"/>
      <c r="M152" s="15"/>
      <c r="N152" s="15"/>
      <c r="O152" s="15"/>
      <c r="P152" s="15"/>
      <c r="Q152" s="15"/>
      <c r="R152" s="15"/>
      <c r="S152" s="15"/>
      <c r="T152" s="29"/>
      <c r="U152" s="29"/>
      <c r="V152" s="29"/>
      <c r="W152" s="29"/>
      <c r="X152" s="29"/>
      <c r="Y152" s="29"/>
      <c r="Z152" s="29"/>
      <c r="AA152" s="29"/>
      <c r="AB152" s="29"/>
      <c r="AC152" s="29"/>
      <c r="AD152" s="29"/>
      <c r="AE152" s="29"/>
    </row>
    <row r="153" spans="2:31" ht="18.75" hidden="1">
      <c r="B153" s="23"/>
      <c r="C153" s="23"/>
      <c r="D153" s="15"/>
      <c r="E153" s="15"/>
      <c r="F153" s="15"/>
      <c r="G153" s="15"/>
      <c r="H153" s="15"/>
      <c r="I153" s="15"/>
      <c r="J153" s="15"/>
      <c r="K153" s="15"/>
      <c r="L153" s="15"/>
      <c r="M153" s="15"/>
      <c r="N153" s="15"/>
      <c r="O153" s="15"/>
      <c r="P153" s="15"/>
      <c r="Q153" s="15"/>
      <c r="R153" s="15"/>
      <c r="S153" s="15"/>
      <c r="T153" s="2"/>
      <c r="U153" s="2"/>
      <c r="V153" s="2"/>
      <c r="W153" s="2"/>
      <c r="X153" s="2"/>
      <c r="Y153" s="33"/>
      <c r="Z153" s="33"/>
      <c r="AA153" s="33"/>
      <c r="AB153" s="33"/>
      <c r="AC153" s="33"/>
      <c r="AD153" s="33"/>
      <c r="AE153" s="24"/>
    </row>
    <row r="154" spans="2:31" ht="18.75" hidden="1">
      <c r="B154" s="23"/>
      <c r="C154" s="23"/>
      <c r="D154" s="15"/>
      <c r="E154" s="15"/>
      <c r="F154" s="15"/>
      <c r="G154" s="15"/>
      <c r="H154" s="15"/>
      <c r="I154" s="15"/>
      <c r="J154" s="15"/>
      <c r="K154" s="15"/>
      <c r="L154" s="15"/>
      <c r="M154" s="15"/>
      <c r="N154" s="15"/>
      <c r="O154" s="15"/>
      <c r="P154" s="15"/>
      <c r="Q154" s="15"/>
      <c r="R154" s="15"/>
      <c r="S154" s="15"/>
      <c r="T154" s="2"/>
      <c r="U154" s="2"/>
      <c r="V154" s="2"/>
      <c r="W154" s="2"/>
      <c r="X154" s="2"/>
      <c r="Y154" s="33"/>
      <c r="Z154" s="33"/>
      <c r="AA154" s="33"/>
      <c r="AB154" s="33"/>
      <c r="AC154" s="33"/>
      <c r="AD154" s="33"/>
      <c r="AE154" s="24"/>
    </row>
    <row r="155" spans="2:31" ht="18.75" hidden="1">
      <c r="B155" s="23"/>
      <c r="C155" s="23"/>
      <c r="D155" s="15"/>
      <c r="E155" s="15"/>
      <c r="F155" s="15"/>
      <c r="G155" s="15"/>
      <c r="H155" s="15"/>
      <c r="I155" s="15"/>
      <c r="J155" s="15"/>
      <c r="K155" s="15"/>
      <c r="L155" s="15"/>
      <c r="M155" s="15"/>
      <c r="N155" s="15"/>
      <c r="O155" s="15"/>
      <c r="P155" s="15"/>
      <c r="Q155" s="15"/>
      <c r="R155" s="15"/>
      <c r="S155" s="15"/>
      <c r="T155" s="2"/>
      <c r="U155" s="2"/>
      <c r="V155" s="2"/>
      <c r="W155" s="2"/>
      <c r="X155" s="2"/>
      <c r="Y155" s="33"/>
      <c r="Z155" s="33"/>
      <c r="AA155" s="33"/>
      <c r="AB155" s="33"/>
      <c r="AC155" s="33"/>
      <c r="AD155" s="33"/>
      <c r="AE155" s="24"/>
    </row>
    <row r="156" spans="2:31" ht="18.75" hidden="1">
      <c r="B156" s="23"/>
      <c r="C156" s="23"/>
      <c r="D156" s="15"/>
      <c r="E156" s="15"/>
      <c r="F156" s="15"/>
      <c r="G156" s="15"/>
      <c r="H156" s="15"/>
      <c r="I156" s="15"/>
      <c r="J156" s="15"/>
      <c r="K156" s="15"/>
      <c r="L156" s="15"/>
      <c r="M156" s="15"/>
      <c r="N156" s="15"/>
      <c r="O156" s="15"/>
      <c r="P156" s="15"/>
      <c r="Q156" s="15"/>
      <c r="R156" s="15"/>
      <c r="S156" s="15"/>
      <c r="T156" s="29"/>
      <c r="U156" s="29"/>
      <c r="V156" s="29"/>
      <c r="W156" s="29"/>
      <c r="X156" s="29"/>
      <c r="Y156" s="29"/>
      <c r="Z156" s="29"/>
      <c r="AA156" s="29"/>
      <c r="AB156" s="29"/>
      <c r="AC156" s="29"/>
      <c r="AD156" s="29"/>
      <c r="AE156" s="29"/>
    </row>
    <row r="157" spans="2:33" ht="18.75">
      <c r="B157" s="23"/>
      <c r="C157" s="23"/>
      <c r="D157" s="15"/>
      <c r="E157" s="15"/>
      <c r="F157" s="15"/>
      <c r="G157" s="15"/>
      <c r="H157" s="15"/>
      <c r="I157" s="15"/>
      <c r="J157" s="15"/>
      <c r="K157" s="15"/>
      <c r="L157" s="15"/>
      <c r="M157" s="15"/>
      <c r="N157" s="15"/>
      <c r="O157" s="15"/>
      <c r="P157" s="15"/>
      <c r="Q157" s="15"/>
      <c r="R157" s="15"/>
      <c r="S157" s="15"/>
      <c r="T157" s="29"/>
      <c r="U157" s="29"/>
      <c r="V157" s="29"/>
      <c r="W157" s="29"/>
      <c r="X157" s="29"/>
      <c r="Y157" s="29"/>
      <c r="Z157" s="29"/>
      <c r="AA157" s="29"/>
      <c r="AB157" s="29"/>
      <c r="AC157" s="29"/>
      <c r="AD157" s="29"/>
      <c r="AE157" s="29"/>
      <c r="AG157" s="4"/>
    </row>
    <row r="158" spans="2:31" ht="18.75">
      <c r="B158" s="23"/>
      <c r="C158" s="23"/>
      <c r="D158" s="15"/>
      <c r="E158" s="15"/>
      <c r="F158" s="15"/>
      <c r="G158" s="15"/>
      <c r="H158" s="15"/>
      <c r="I158" s="15"/>
      <c r="J158" s="15"/>
      <c r="K158" s="15"/>
      <c r="L158" s="15"/>
      <c r="M158" s="15"/>
      <c r="N158" s="15"/>
      <c r="O158" s="15"/>
      <c r="P158" s="15"/>
      <c r="Q158" s="15"/>
      <c r="R158" s="15"/>
      <c r="S158" s="15"/>
      <c r="T158" s="29"/>
      <c r="U158" s="29"/>
      <c r="V158" s="29"/>
      <c r="W158" s="29"/>
      <c r="X158" s="29"/>
      <c r="Y158" s="29"/>
      <c r="Z158" s="29"/>
      <c r="AA158" s="29"/>
      <c r="AB158" s="29"/>
      <c r="AC158" s="29"/>
      <c r="AD158" s="29"/>
      <c r="AE158" s="24"/>
    </row>
    <row r="159" spans="2:31" ht="18.75">
      <c r="B159" s="23"/>
      <c r="C159" s="23"/>
      <c r="D159" s="15"/>
      <c r="E159" s="15"/>
      <c r="F159" s="15"/>
      <c r="G159" s="15"/>
      <c r="H159" s="15"/>
      <c r="I159" s="15"/>
      <c r="J159" s="15"/>
      <c r="K159" s="15"/>
      <c r="L159" s="15"/>
      <c r="M159" s="15"/>
      <c r="N159" s="15"/>
      <c r="O159" s="15"/>
      <c r="P159" s="15"/>
      <c r="Q159" s="15"/>
      <c r="R159" s="15"/>
      <c r="S159" s="15"/>
      <c r="T159" s="29"/>
      <c r="U159" s="29"/>
      <c r="V159" s="29"/>
      <c r="W159" s="29"/>
      <c r="X159" s="29"/>
      <c r="Y159" s="29"/>
      <c r="Z159" s="29"/>
      <c r="AA159" s="29"/>
      <c r="AB159" s="29"/>
      <c r="AC159" s="29"/>
      <c r="AD159" s="29"/>
      <c r="AE159" s="29"/>
    </row>
    <row r="160" spans="2:32" ht="23.25">
      <c r="B160" s="23"/>
      <c r="C160" s="23"/>
      <c r="D160" s="15"/>
      <c r="E160" s="15"/>
      <c r="F160" s="15"/>
      <c r="G160" s="15"/>
      <c r="H160" s="15"/>
      <c r="I160" s="15"/>
      <c r="J160" s="15"/>
      <c r="K160" s="15"/>
      <c r="L160" s="15"/>
      <c r="M160" s="15"/>
      <c r="N160" s="15"/>
      <c r="O160" s="15"/>
      <c r="P160" s="15"/>
      <c r="Q160" s="15"/>
      <c r="R160" s="15"/>
      <c r="S160" s="15"/>
      <c r="T160" s="29"/>
      <c r="U160" s="29"/>
      <c r="V160" s="29"/>
      <c r="W160" s="29"/>
      <c r="X160" s="29"/>
      <c r="Y160" s="29"/>
      <c r="Z160" s="29"/>
      <c r="AA160" s="29"/>
      <c r="AB160" s="29"/>
      <c r="AC160" s="29"/>
      <c r="AD160" s="29"/>
      <c r="AE160" s="29"/>
      <c r="AF160" s="37"/>
    </row>
    <row r="161" spans="2:31" ht="18.75" customHeight="1" hidden="1">
      <c r="B161" s="23"/>
      <c r="C161" s="23"/>
      <c r="D161" s="15"/>
      <c r="E161" s="15"/>
      <c r="F161" s="15"/>
      <c r="G161" s="15"/>
      <c r="H161" s="15"/>
      <c r="I161" s="15"/>
      <c r="J161" s="15"/>
      <c r="K161" s="15"/>
      <c r="L161" s="15"/>
      <c r="M161" s="15"/>
      <c r="N161" s="15"/>
      <c r="O161" s="15"/>
      <c r="P161" s="15"/>
      <c r="Q161" s="15"/>
      <c r="R161" s="15"/>
      <c r="S161" s="15"/>
      <c r="T161" s="29"/>
      <c r="U161" s="29"/>
      <c r="V161" s="29"/>
      <c r="W161" s="29"/>
      <c r="X161" s="29"/>
      <c r="Y161" s="29"/>
      <c r="Z161" s="29"/>
      <c r="AA161" s="29"/>
      <c r="AB161" s="29"/>
      <c r="AC161" s="29"/>
      <c r="AD161" s="29"/>
      <c r="AE161" s="24"/>
    </row>
    <row r="162" spans="2:31" ht="1.5" customHeight="1" hidden="1">
      <c r="B162" s="23"/>
      <c r="C162" s="23"/>
      <c r="D162" s="15"/>
      <c r="E162" s="15"/>
      <c r="F162" s="15"/>
      <c r="G162" s="15"/>
      <c r="H162" s="15"/>
      <c r="I162" s="15"/>
      <c r="J162" s="15"/>
      <c r="K162" s="15"/>
      <c r="L162" s="15"/>
      <c r="M162" s="15"/>
      <c r="N162" s="15"/>
      <c r="O162" s="15"/>
      <c r="P162" s="15"/>
      <c r="Q162" s="15"/>
      <c r="R162" s="15"/>
      <c r="S162" s="15"/>
      <c r="T162" s="2"/>
      <c r="U162" s="2"/>
      <c r="V162" s="2"/>
      <c r="W162" s="2"/>
      <c r="X162" s="2"/>
      <c r="Y162" s="33"/>
      <c r="Z162" s="33"/>
      <c r="AA162" s="33"/>
      <c r="AB162" s="33"/>
      <c r="AC162" s="35"/>
      <c r="AD162" s="35"/>
      <c r="AE162" s="24"/>
    </row>
    <row r="163" spans="2:31" ht="18.75" hidden="1">
      <c r="B163" s="23"/>
      <c r="C163" s="23"/>
      <c r="D163" s="15"/>
      <c r="E163" s="15"/>
      <c r="F163" s="15"/>
      <c r="G163" s="15"/>
      <c r="H163" s="15"/>
      <c r="I163" s="15"/>
      <c r="J163" s="15"/>
      <c r="K163" s="15"/>
      <c r="L163" s="15"/>
      <c r="M163" s="15"/>
      <c r="N163" s="15"/>
      <c r="O163" s="15"/>
      <c r="P163" s="15"/>
      <c r="Q163" s="15"/>
      <c r="R163" s="15"/>
      <c r="S163" s="15"/>
      <c r="T163" s="29"/>
      <c r="U163" s="29"/>
      <c r="V163" s="29"/>
      <c r="W163" s="29"/>
      <c r="X163" s="29"/>
      <c r="Y163" s="29"/>
      <c r="Z163" s="29"/>
      <c r="AA163" s="29"/>
      <c r="AB163" s="29"/>
      <c r="AC163" s="29"/>
      <c r="AD163" s="29"/>
      <c r="AE163" s="29"/>
    </row>
    <row r="164" spans="2:32" ht="18.75" hidden="1">
      <c r="B164" s="23"/>
      <c r="C164" s="23"/>
      <c r="D164" s="15"/>
      <c r="E164" s="15"/>
      <c r="F164" s="15"/>
      <c r="G164" s="15"/>
      <c r="H164" s="15"/>
      <c r="I164" s="15"/>
      <c r="J164" s="15"/>
      <c r="K164" s="15"/>
      <c r="L164" s="15"/>
      <c r="M164" s="15"/>
      <c r="N164" s="15"/>
      <c r="O164" s="15"/>
      <c r="P164" s="15"/>
      <c r="Q164" s="15"/>
      <c r="R164" s="15"/>
      <c r="S164" s="15"/>
      <c r="T164" s="29"/>
      <c r="U164" s="29"/>
      <c r="V164" s="29"/>
      <c r="W164" s="29"/>
      <c r="X164" s="29"/>
      <c r="Y164" s="29"/>
      <c r="Z164" s="29"/>
      <c r="AA164" s="29"/>
      <c r="AB164" s="29"/>
      <c r="AC164" s="29"/>
      <c r="AD164" s="29"/>
      <c r="AE164" s="24"/>
      <c r="AF164" s="18"/>
    </row>
    <row r="165" spans="2:32" ht="18.75" hidden="1">
      <c r="B165" s="23"/>
      <c r="C165" s="23"/>
      <c r="D165" s="15"/>
      <c r="E165" s="15"/>
      <c r="F165" s="15"/>
      <c r="G165" s="15"/>
      <c r="H165" s="15"/>
      <c r="I165" s="15"/>
      <c r="J165" s="15"/>
      <c r="K165" s="15"/>
      <c r="L165" s="15"/>
      <c r="M165" s="15"/>
      <c r="N165" s="15"/>
      <c r="O165" s="15"/>
      <c r="P165" s="15"/>
      <c r="Q165" s="15"/>
      <c r="R165" s="15"/>
      <c r="S165" s="15"/>
      <c r="T165" s="29"/>
      <c r="U165" s="29"/>
      <c r="V165" s="29"/>
      <c r="W165" s="29"/>
      <c r="X165" s="29"/>
      <c r="Y165" s="29"/>
      <c r="Z165" s="29"/>
      <c r="AA165" s="29"/>
      <c r="AB165" s="29"/>
      <c r="AC165" s="29"/>
      <c r="AD165" s="29"/>
      <c r="AE165" s="29"/>
      <c r="AF165" s="18"/>
    </row>
    <row r="166" spans="2:32" ht="18.75">
      <c r="B166" s="23"/>
      <c r="C166" s="23"/>
      <c r="D166" s="15"/>
      <c r="E166" s="15"/>
      <c r="F166" s="15"/>
      <c r="G166" s="15"/>
      <c r="H166" s="15"/>
      <c r="I166" s="15"/>
      <c r="J166" s="15"/>
      <c r="K166" s="15"/>
      <c r="L166" s="15"/>
      <c r="M166" s="15"/>
      <c r="N166" s="15"/>
      <c r="O166" s="15"/>
      <c r="P166" s="15"/>
      <c r="Q166" s="15"/>
      <c r="R166" s="15"/>
      <c r="S166" s="15"/>
      <c r="T166" s="29"/>
      <c r="U166" s="29"/>
      <c r="V166" s="29"/>
      <c r="W166" s="29"/>
      <c r="X166" s="29"/>
      <c r="Y166" s="29"/>
      <c r="Z166" s="29"/>
      <c r="AA166" s="29"/>
      <c r="AB166" s="29"/>
      <c r="AC166" s="29"/>
      <c r="AD166" s="29"/>
      <c r="AE166" s="29"/>
      <c r="AF166" s="18"/>
    </row>
    <row r="167" spans="2:32" ht="18.75">
      <c r="B167" s="23"/>
      <c r="C167" s="23"/>
      <c r="D167" s="15"/>
      <c r="E167" s="15"/>
      <c r="F167" s="15"/>
      <c r="G167" s="15"/>
      <c r="H167" s="15"/>
      <c r="I167" s="15"/>
      <c r="J167" s="15"/>
      <c r="K167" s="15"/>
      <c r="L167" s="15"/>
      <c r="M167" s="15"/>
      <c r="N167" s="15"/>
      <c r="O167" s="15"/>
      <c r="P167" s="15"/>
      <c r="Q167" s="15"/>
      <c r="R167" s="15"/>
      <c r="S167" s="15"/>
      <c r="T167" s="29"/>
      <c r="U167" s="29"/>
      <c r="V167" s="29"/>
      <c r="W167" s="29"/>
      <c r="X167" s="29"/>
      <c r="Y167" s="29"/>
      <c r="Z167" s="29"/>
      <c r="AA167" s="29"/>
      <c r="AB167" s="29"/>
      <c r="AC167" s="29"/>
      <c r="AD167" s="29"/>
      <c r="AE167" s="29"/>
      <c r="AF167" s="18"/>
    </row>
    <row r="168" spans="2:32" ht="18.75">
      <c r="B168" s="23"/>
      <c r="C168" s="23"/>
      <c r="D168" s="15"/>
      <c r="E168" s="15"/>
      <c r="F168" s="15"/>
      <c r="G168" s="15"/>
      <c r="H168" s="15"/>
      <c r="I168" s="15"/>
      <c r="J168" s="15"/>
      <c r="K168" s="15"/>
      <c r="L168" s="15"/>
      <c r="M168" s="15"/>
      <c r="N168" s="15"/>
      <c r="O168" s="15"/>
      <c r="P168" s="15"/>
      <c r="Q168" s="15"/>
      <c r="R168" s="15"/>
      <c r="S168" s="15"/>
      <c r="T168" s="29"/>
      <c r="U168" s="29"/>
      <c r="V168" s="29"/>
      <c r="W168" s="29"/>
      <c r="X168" s="29"/>
      <c r="Y168" s="29"/>
      <c r="Z168" s="29"/>
      <c r="AA168" s="29"/>
      <c r="AB168" s="29"/>
      <c r="AC168" s="29"/>
      <c r="AD168" s="29"/>
      <c r="AE168" s="29"/>
      <c r="AF168" s="18"/>
    </row>
    <row r="169" spans="2:32" ht="18.75">
      <c r="B169" s="23"/>
      <c r="C169" s="23"/>
      <c r="D169" s="15"/>
      <c r="E169" s="15"/>
      <c r="F169" s="15"/>
      <c r="G169" s="15"/>
      <c r="H169" s="15"/>
      <c r="I169" s="15"/>
      <c r="J169" s="15"/>
      <c r="K169" s="15"/>
      <c r="L169" s="15"/>
      <c r="M169" s="15"/>
      <c r="N169" s="15"/>
      <c r="O169" s="15"/>
      <c r="P169" s="15"/>
      <c r="Q169" s="15"/>
      <c r="R169" s="15"/>
      <c r="S169" s="15"/>
      <c r="T169" s="29"/>
      <c r="U169" s="29"/>
      <c r="V169" s="29"/>
      <c r="W169" s="29"/>
      <c r="X169" s="29"/>
      <c r="Y169" s="29"/>
      <c r="Z169" s="29"/>
      <c r="AA169" s="29"/>
      <c r="AB169" s="29"/>
      <c r="AC169" s="29"/>
      <c r="AD169" s="29"/>
      <c r="AE169" s="29"/>
      <c r="AF169" s="18"/>
    </row>
    <row r="170" spans="2:32" ht="18.75" hidden="1">
      <c r="B170" s="23"/>
      <c r="C170" s="23"/>
      <c r="D170" s="15"/>
      <c r="E170" s="15"/>
      <c r="F170" s="15"/>
      <c r="G170" s="15"/>
      <c r="H170" s="15"/>
      <c r="I170" s="15"/>
      <c r="J170" s="15"/>
      <c r="K170" s="15"/>
      <c r="L170" s="15"/>
      <c r="M170" s="15"/>
      <c r="N170" s="15"/>
      <c r="O170" s="15"/>
      <c r="P170" s="15"/>
      <c r="Q170" s="15"/>
      <c r="R170" s="15"/>
      <c r="S170" s="15"/>
      <c r="T170" s="29"/>
      <c r="U170" s="29"/>
      <c r="V170" s="29"/>
      <c r="W170" s="29"/>
      <c r="X170" s="29"/>
      <c r="Y170" s="29"/>
      <c r="Z170" s="29"/>
      <c r="AA170" s="29"/>
      <c r="AB170" s="29"/>
      <c r="AC170" s="29"/>
      <c r="AD170" s="29"/>
      <c r="AE170" s="29"/>
      <c r="AF170" s="18"/>
    </row>
    <row r="171" spans="2:32" ht="18.75" hidden="1">
      <c r="B171" s="23"/>
      <c r="C171" s="23"/>
      <c r="D171" s="15"/>
      <c r="E171" s="15"/>
      <c r="F171" s="15"/>
      <c r="G171" s="15"/>
      <c r="H171" s="15"/>
      <c r="I171" s="15"/>
      <c r="J171" s="15"/>
      <c r="K171" s="15"/>
      <c r="L171" s="15"/>
      <c r="M171" s="15"/>
      <c r="N171" s="15"/>
      <c r="O171" s="15"/>
      <c r="P171" s="15"/>
      <c r="Q171" s="15"/>
      <c r="R171" s="15"/>
      <c r="S171" s="15"/>
      <c r="T171" s="29"/>
      <c r="U171" s="29"/>
      <c r="V171" s="29"/>
      <c r="W171" s="29"/>
      <c r="X171" s="29"/>
      <c r="Y171" s="29"/>
      <c r="Z171" s="29"/>
      <c r="AA171" s="29"/>
      <c r="AB171" s="29"/>
      <c r="AC171" s="29"/>
      <c r="AD171" s="29"/>
      <c r="AE171" s="29"/>
      <c r="AF171" s="18"/>
    </row>
    <row r="172" spans="2:32" ht="18.75" hidden="1">
      <c r="B172" s="23"/>
      <c r="C172" s="23"/>
      <c r="D172" s="15"/>
      <c r="E172" s="15"/>
      <c r="F172" s="15"/>
      <c r="G172" s="15"/>
      <c r="H172" s="15"/>
      <c r="I172" s="15"/>
      <c r="J172" s="15"/>
      <c r="K172" s="15"/>
      <c r="L172" s="15"/>
      <c r="M172" s="15"/>
      <c r="N172" s="15"/>
      <c r="O172" s="15"/>
      <c r="P172" s="15"/>
      <c r="Q172" s="15"/>
      <c r="R172" s="15"/>
      <c r="S172" s="15"/>
      <c r="T172" s="29"/>
      <c r="U172" s="29"/>
      <c r="V172" s="29"/>
      <c r="W172" s="29"/>
      <c r="X172" s="29"/>
      <c r="Y172" s="29"/>
      <c r="Z172" s="29"/>
      <c r="AA172" s="29"/>
      <c r="AB172" s="29"/>
      <c r="AC172" s="29"/>
      <c r="AD172" s="29"/>
      <c r="AE172" s="29"/>
      <c r="AF172" s="18"/>
    </row>
    <row r="173" spans="2:32" ht="27" customHeight="1">
      <c r="B173" s="23"/>
      <c r="C173" s="23"/>
      <c r="D173" s="15"/>
      <c r="E173" s="15"/>
      <c r="F173" s="15"/>
      <c r="G173" s="15"/>
      <c r="H173" s="15"/>
      <c r="I173" s="15"/>
      <c r="J173" s="15"/>
      <c r="K173" s="15"/>
      <c r="L173" s="15"/>
      <c r="M173" s="15"/>
      <c r="N173" s="15"/>
      <c r="O173" s="15"/>
      <c r="P173" s="15"/>
      <c r="Q173" s="15"/>
      <c r="R173" s="15"/>
      <c r="S173" s="15"/>
      <c r="T173" s="44"/>
      <c r="U173" s="44"/>
      <c r="V173" s="44"/>
      <c r="W173" s="44"/>
      <c r="X173" s="44"/>
      <c r="Y173" s="44"/>
      <c r="Z173" s="44"/>
      <c r="AA173" s="44"/>
      <c r="AB173" s="44"/>
      <c r="AC173" s="44"/>
      <c r="AD173" s="44"/>
      <c r="AE173" s="44"/>
      <c r="AF173" s="18"/>
    </row>
    <row r="174" spans="2:32" ht="18.75">
      <c r="B174" s="23"/>
      <c r="C174" s="23"/>
      <c r="D174" s="15"/>
      <c r="E174" s="15"/>
      <c r="F174" s="15"/>
      <c r="G174" s="15"/>
      <c r="H174" s="15"/>
      <c r="I174" s="15"/>
      <c r="J174" s="15"/>
      <c r="K174" s="15"/>
      <c r="L174" s="15"/>
      <c r="M174" s="15"/>
      <c r="N174" s="15"/>
      <c r="O174" s="15"/>
      <c r="P174" s="15"/>
      <c r="Q174" s="15"/>
      <c r="R174" s="15"/>
      <c r="S174" s="15"/>
      <c r="T174" s="32"/>
      <c r="U174" s="32"/>
      <c r="V174" s="32"/>
      <c r="W174" s="32"/>
      <c r="X174" s="32"/>
      <c r="Y174" s="29"/>
      <c r="Z174" s="29"/>
      <c r="AA174" s="29"/>
      <c r="AB174" s="29"/>
      <c r="AC174" s="29"/>
      <c r="AD174" s="29"/>
      <c r="AE174" s="24"/>
      <c r="AF174" s="18"/>
    </row>
    <row r="175" spans="2:32" ht="18.75">
      <c r="B175" s="23"/>
      <c r="C175" s="23"/>
      <c r="D175" s="2"/>
      <c r="E175" s="2"/>
      <c r="F175" s="2"/>
      <c r="G175" s="2"/>
      <c r="H175" s="2"/>
      <c r="I175" s="2"/>
      <c r="J175" s="2"/>
      <c r="K175" s="2"/>
      <c r="L175" s="2"/>
      <c r="M175" s="2"/>
      <c r="N175" s="2"/>
      <c r="O175" s="2"/>
      <c r="P175" s="2"/>
      <c r="Q175" s="2"/>
      <c r="R175" s="2"/>
      <c r="S175" s="2"/>
      <c r="T175" s="46"/>
      <c r="U175" s="46"/>
      <c r="V175" s="46"/>
      <c r="W175" s="46"/>
      <c r="X175" s="46"/>
      <c r="Y175" s="46"/>
      <c r="Z175" s="46"/>
      <c r="AA175" s="46"/>
      <c r="AB175" s="46"/>
      <c r="AC175" s="46"/>
      <c r="AD175" s="46"/>
      <c r="AE175" s="46"/>
      <c r="AF175" s="18"/>
    </row>
    <row r="176" spans="2:31" ht="24.75" customHeight="1">
      <c r="B176" s="23"/>
      <c r="C176" s="23"/>
      <c r="D176" s="28"/>
      <c r="E176" s="28"/>
      <c r="F176" s="28"/>
      <c r="G176" s="28"/>
      <c r="H176" s="28"/>
      <c r="I176" s="28"/>
      <c r="J176" s="28"/>
      <c r="K176" s="28"/>
      <c r="L176" s="28"/>
      <c r="M176" s="28"/>
      <c r="N176" s="28"/>
      <c r="O176" s="28"/>
      <c r="P176" s="28"/>
      <c r="Q176" s="28"/>
      <c r="R176" s="28"/>
      <c r="S176" s="28"/>
      <c r="T176" s="31"/>
      <c r="U176" s="31"/>
      <c r="V176" s="31"/>
      <c r="W176" s="31"/>
      <c r="X176" s="31"/>
      <c r="Y176" s="29"/>
      <c r="Z176" s="29"/>
      <c r="AA176" s="29"/>
      <c r="AB176" s="29"/>
      <c r="AC176" s="29"/>
      <c r="AD176" s="29"/>
      <c r="AE176" s="24"/>
    </row>
    <row r="177" spans="2:31" ht="18.75">
      <c r="B177" s="23"/>
      <c r="C177" s="23"/>
      <c r="D177" s="2"/>
      <c r="E177" s="2"/>
      <c r="F177" s="2"/>
      <c r="G177" s="2"/>
      <c r="H177" s="2"/>
      <c r="I177" s="2"/>
      <c r="J177" s="2"/>
      <c r="K177" s="2"/>
      <c r="L177" s="2"/>
      <c r="M177" s="2"/>
      <c r="N177" s="2"/>
      <c r="O177" s="2"/>
      <c r="P177" s="2"/>
      <c r="Q177" s="2"/>
      <c r="R177" s="2"/>
      <c r="S177" s="2"/>
      <c r="T177" s="2"/>
      <c r="U177" s="2"/>
      <c r="V177" s="2"/>
      <c r="W177" s="2"/>
      <c r="X177" s="2"/>
      <c r="Y177" s="4"/>
      <c r="Z177" s="4"/>
      <c r="AA177" s="4"/>
      <c r="AB177" s="4"/>
      <c r="AC177" s="26"/>
      <c r="AD177" s="26"/>
      <c r="AE177" s="24"/>
    </row>
    <row r="178" spans="2:31" ht="18.75">
      <c r="B178" s="23"/>
      <c r="C178" s="23"/>
      <c r="D178" s="2"/>
      <c r="E178" s="2"/>
      <c r="F178" s="2"/>
      <c r="G178" s="2"/>
      <c r="H178" s="2"/>
      <c r="I178" s="2"/>
      <c r="J178" s="2"/>
      <c r="K178" s="2"/>
      <c r="L178" s="2"/>
      <c r="M178" s="2"/>
      <c r="N178" s="2"/>
      <c r="O178" s="2"/>
      <c r="P178" s="2"/>
      <c r="Q178" s="2"/>
      <c r="R178" s="2"/>
      <c r="S178" s="2"/>
      <c r="T178" s="2"/>
      <c r="U178" s="2"/>
      <c r="V178" s="2"/>
      <c r="W178" s="2"/>
      <c r="X178" s="2"/>
      <c r="AC178" s="5"/>
      <c r="AD178" s="5"/>
      <c r="AE178" s="24"/>
    </row>
    <row r="179" spans="2:31" ht="18.75">
      <c r="B179" s="23"/>
      <c r="C179" s="23"/>
      <c r="D179" s="2"/>
      <c r="E179" s="2"/>
      <c r="F179" s="2"/>
      <c r="G179" s="2"/>
      <c r="H179" s="2"/>
      <c r="I179" s="2"/>
      <c r="J179" s="2"/>
      <c r="K179" s="2"/>
      <c r="L179" s="2"/>
      <c r="M179" s="2"/>
      <c r="N179" s="2"/>
      <c r="O179" s="2"/>
      <c r="P179" s="2"/>
      <c r="Q179" s="2"/>
      <c r="R179" s="2"/>
      <c r="S179" s="2"/>
      <c r="T179" s="48"/>
      <c r="U179" s="2"/>
      <c r="V179" s="2"/>
      <c r="W179" s="2"/>
      <c r="X179" s="2"/>
      <c r="AC179" s="5"/>
      <c r="AD179" s="5"/>
      <c r="AE179" s="24"/>
    </row>
    <row r="180" spans="2:31" ht="18.75">
      <c r="B180" s="23"/>
      <c r="C180" s="23"/>
      <c r="D180" s="2"/>
      <c r="E180" s="2"/>
      <c r="F180" s="2"/>
      <c r="G180" s="2"/>
      <c r="H180" s="2"/>
      <c r="I180" s="2"/>
      <c r="J180" s="2"/>
      <c r="K180" s="2"/>
      <c r="L180" s="2"/>
      <c r="M180" s="2"/>
      <c r="N180" s="2"/>
      <c r="O180" s="2"/>
      <c r="P180" s="2"/>
      <c r="Q180" s="2"/>
      <c r="R180" s="2"/>
      <c r="S180" s="2"/>
      <c r="T180" s="2"/>
      <c r="U180" s="2"/>
      <c r="V180" s="2"/>
      <c r="W180" s="2"/>
      <c r="X180" s="2"/>
      <c r="AC180" s="5"/>
      <c r="AD180" s="5"/>
      <c r="AE180" s="24"/>
    </row>
    <row r="181" spans="2:31" ht="18.75">
      <c r="B181" s="23"/>
      <c r="C181" s="23"/>
      <c r="D181" s="2"/>
      <c r="E181" s="2"/>
      <c r="F181" s="2"/>
      <c r="G181" s="2"/>
      <c r="H181" s="2"/>
      <c r="I181" s="2"/>
      <c r="J181" s="2"/>
      <c r="K181" s="2"/>
      <c r="L181" s="2"/>
      <c r="M181" s="2"/>
      <c r="N181" s="2"/>
      <c r="O181" s="2"/>
      <c r="P181" s="2"/>
      <c r="Q181" s="2"/>
      <c r="R181" s="2"/>
      <c r="S181" s="2"/>
      <c r="T181" s="2"/>
      <c r="U181" s="2"/>
      <c r="V181" s="2"/>
      <c r="W181" s="2"/>
      <c r="X181" s="2"/>
      <c r="AC181" s="5"/>
      <c r="AD181" s="5"/>
      <c r="AE181" s="24"/>
    </row>
    <row r="182" spans="2:31" ht="18.75">
      <c r="B182" s="23"/>
      <c r="C182" s="23"/>
      <c r="D182" s="2"/>
      <c r="E182" s="2"/>
      <c r="F182" s="2"/>
      <c r="G182" s="2"/>
      <c r="H182" s="2"/>
      <c r="I182" s="2"/>
      <c r="J182" s="2"/>
      <c r="K182" s="2"/>
      <c r="L182" s="2"/>
      <c r="M182" s="2"/>
      <c r="N182" s="2"/>
      <c r="O182" s="2"/>
      <c r="P182" s="2"/>
      <c r="Q182" s="2"/>
      <c r="R182" s="2"/>
      <c r="S182" s="2"/>
      <c r="T182" s="2"/>
      <c r="U182" s="2"/>
      <c r="V182" s="2"/>
      <c r="W182" s="2"/>
      <c r="X182" s="2"/>
      <c r="AE182" s="24"/>
    </row>
    <row r="183" spans="2:31" ht="18.75">
      <c r="B183" s="23"/>
      <c r="C183" s="23"/>
      <c r="D183" s="2"/>
      <c r="E183" s="2"/>
      <c r="F183" s="2"/>
      <c r="G183" s="2"/>
      <c r="H183" s="2"/>
      <c r="I183" s="2"/>
      <c r="J183" s="2"/>
      <c r="K183" s="2"/>
      <c r="L183" s="2"/>
      <c r="M183" s="2"/>
      <c r="N183" s="2"/>
      <c r="O183" s="2"/>
      <c r="P183" s="2"/>
      <c r="Q183" s="2"/>
      <c r="R183" s="2"/>
      <c r="S183" s="2"/>
      <c r="T183" s="2"/>
      <c r="U183" s="2"/>
      <c r="V183" s="2"/>
      <c r="W183" s="2"/>
      <c r="X183" s="2"/>
      <c r="AE183" s="24"/>
    </row>
    <row r="184" spans="2:31" ht="18.75">
      <c r="B184" s="23"/>
      <c r="C184" s="23"/>
      <c r="D184" s="2"/>
      <c r="E184" s="2"/>
      <c r="F184" s="2"/>
      <c r="G184" s="2"/>
      <c r="H184" s="2"/>
      <c r="I184" s="2"/>
      <c r="J184" s="2"/>
      <c r="K184" s="2"/>
      <c r="L184" s="2"/>
      <c r="M184" s="2"/>
      <c r="N184" s="2"/>
      <c r="O184" s="2"/>
      <c r="P184" s="2"/>
      <c r="Q184" s="2"/>
      <c r="R184" s="2"/>
      <c r="S184" s="2"/>
      <c r="T184" s="2"/>
      <c r="U184" s="2"/>
      <c r="V184" s="2"/>
      <c r="W184" s="2"/>
      <c r="X184" s="2"/>
      <c r="AE184" s="24"/>
    </row>
    <row r="185" spans="2:31" ht="18.75">
      <c r="B185" s="23"/>
      <c r="C185" s="23"/>
      <c r="D185" s="2"/>
      <c r="E185" s="2"/>
      <c r="F185" s="2"/>
      <c r="G185" s="2"/>
      <c r="H185" s="2"/>
      <c r="I185" s="2"/>
      <c r="J185" s="2"/>
      <c r="K185" s="2"/>
      <c r="L185" s="2"/>
      <c r="M185" s="2"/>
      <c r="N185" s="2"/>
      <c r="O185" s="2"/>
      <c r="P185" s="2"/>
      <c r="Q185" s="2"/>
      <c r="R185" s="2"/>
      <c r="S185" s="2"/>
      <c r="T185" s="2"/>
      <c r="U185" s="2"/>
      <c r="V185" s="2"/>
      <c r="W185" s="2"/>
      <c r="X185" s="2"/>
      <c r="AE185" s="24"/>
    </row>
    <row r="186" spans="2:31" ht="18.75">
      <c r="B186" s="23"/>
      <c r="C186" s="23"/>
      <c r="D186" s="2"/>
      <c r="E186" s="2"/>
      <c r="F186" s="2"/>
      <c r="G186" s="2"/>
      <c r="H186" s="2"/>
      <c r="I186" s="2"/>
      <c r="J186" s="2"/>
      <c r="K186" s="2"/>
      <c r="L186" s="2"/>
      <c r="M186" s="2"/>
      <c r="N186" s="2"/>
      <c r="O186" s="2"/>
      <c r="P186" s="2"/>
      <c r="Q186" s="2"/>
      <c r="R186" s="2"/>
      <c r="S186" s="2"/>
      <c r="T186" s="2"/>
      <c r="U186" s="2"/>
      <c r="V186" s="2"/>
      <c r="W186" s="2"/>
      <c r="X186" s="2"/>
      <c r="AE186" s="24"/>
    </row>
    <row r="187" spans="2:31" ht="18.75">
      <c r="B187" s="23"/>
      <c r="C187" s="23"/>
      <c r="D187" s="2"/>
      <c r="E187" s="2"/>
      <c r="F187" s="2"/>
      <c r="G187" s="2"/>
      <c r="H187" s="2"/>
      <c r="I187" s="2"/>
      <c r="J187" s="2"/>
      <c r="K187" s="2"/>
      <c r="L187" s="2"/>
      <c r="M187" s="2"/>
      <c r="N187" s="2"/>
      <c r="O187" s="2"/>
      <c r="P187" s="2"/>
      <c r="Q187" s="2"/>
      <c r="R187" s="2"/>
      <c r="S187" s="2"/>
      <c r="T187" s="2"/>
      <c r="U187" s="2"/>
      <c r="V187" s="2"/>
      <c r="W187" s="2"/>
      <c r="X187" s="2"/>
      <c r="AE187" s="24"/>
    </row>
    <row r="188" spans="2:31" ht="18.75">
      <c r="B188" s="23"/>
      <c r="C188" s="23"/>
      <c r="D188" s="2"/>
      <c r="E188" s="2"/>
      <c r="F188" s="2"/>
      <c r="G188" s="2"/>
      <c r="H188" s="2"/>
      <c r="I188" s="2"/>
      <c r="J188" s="2"/>
      <c r="K188" s="2"/>
      <c r="L188" s="2"/>
      <c r="M188" s="2"/>
      <c r="N188" s="2"/>
      <c r="O188" s="2"/>
      <c r="P188" s="2"/>
      <c r="Q188" s="2"/>
      <c r="R188" s="2"/>
      <c r="S188" s="2"/>
      <c r="T188" s="2"/>
      <c r="U188" s="2"/>
      <c r="V188" s="2"/>
      <c r="W188" s="2"/>
      <c r="X188" s="2"/>
      <c r="AE188" s="24"/>
    </row>
    <row r="189" spans="2:31" ht="18.75">
      <c r="B189" s="23"/>
      <c r="C189" s="23"/>
      <c r="D189" s="2"/>
      <c r="E189" s="2"/>
      <c r="F189" s="2"/>
      <c r="G189" s="2"/>
      <c r="H189" s="2"/>
      <c r="I189" s="2"/>
      <c r="J189" s="2"/>
      <c r="K189" s="2"/>
      <c r="L189" s="2"/>
      <c r="M189" s="2"/>
      <c r="N189" s="2"/>
      <c r="O189" s="2"/>
      <c r="P189" s="2"/>
      <c r="Q189" s="2"/>
      <c r="R189" s="2"/>
      <c r="S189" s="2"/>
      <c r="T189" s="2"/>
      <c r="U189" s="2"/>
      <c r="V189" s="2"/>
      <c r="W189" s="2"/>
      <c r="X189" s="2"/>
      <c r="AE189" s="24"/>
    </row>
    <row r="190" spans="2:31" ht="18.75">
      <c r="B190" s="23"/>
      <c r="C190" s="23"/>
      <c r="D190" s="2"/>
      <c r="E190" s="2"/>
      <c r="F190" s="2"/>
      <c r="G190" s="2"/>
      <c r="H190" s="2"/>
      <c r="I190" s="2"/>
      <c r="J190" s="2"/>
      <c r="K190" s="2"/>
      <c r="L190" s="2"/>
      <c r="M190" s="2"/>
      <c r="N190" s="2"/>
      <c r="O190" s="2"/>
      <c r="P190" s="2"/>
      <c r="Q190" s="2"/>
      <c r="R190" s="2"/>
      <c r="S190" s="2"/>
      <c r="T190" s="2"/>
      <c r="U190" s="2"/>
      <c r="V190" s="2"/>
      <c r="W190" s="2"/>
      <c r="X190" s="2"/>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E191" s="24"/>
    </row>
    <row r="192" spans="2:31" ht="18.75">
      <c r="B192" s="23"/>
      <c r="C192" s="23"/>
      <c r="D192" s="2"/>
      <c r="E192" s="2"/>
      <c r="F192" s="2"/>
      <c r="G192" s="2"/>
      <c r="H192" s="2"/>
      <c r="I192" s="2"/>
      <c r="J192" s="2"/>
      <c r="K192" s="2"/>
      <c r="L192" s="2"/>
      <c r="M192" s="2"/>
      <c r="N192" s="2"/>
      <c r="O192" s="2"/>
      <c r="P192" s="2"/>
      <c r="Q192" s="2"/>
      <c r="R192" s="2"/>
      <c r="S192" s="2"/>
      <c r="T192" s="2"/>
      <c r="U192" s="2"/>
      <c r="V192" s="2"/>
      <c r="W192" s="2"/>
      <c r="X192" s="2"/>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23"/>
      <c r="C194" s="23"/>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23"/>
      <c r="C195" s="23"/>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23"/>
      <c r="C196" s="23"/>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23"/>
      <c r="C197" s="23"/>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23"/>
      <c r="C198" s="23"/>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23"/>
      <c r="C199" s="23"/>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23"/>
      <c r="C200" s="23"/>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23"/>
      <c r="C201" s="23"/>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23"/>
      <c r="C202" s="23"/>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23"/>
      <c r="C203" s="23"/>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23"/>
      <c r="C204" s="23"/>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23"/>
      <c r="C205" s="23"/>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23"/>
      <c r="C206" s="23"/>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23"/>
      <c r="C207" s="23"/>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23"/>
      <c r="C208" s="23"/>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23"/>
      <c r="C209" s="23"/>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23"/>
      <c r="C210" s="23"/>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23"/>
      <c r="C211" s="23"/>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23"/>
      <c r="C212" s="23"/>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23"/>
      <c r="C213" s="23"/>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23"/>
      <c r="C214" s="23"/>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31" ht="18.75">
      <c r="B326" s="6"/>
      <c r="C326" s="6"/>
      <c r="D326" s="2"/>
      <c r="E326" s="2"/>
      <c r="F326" s="2"/>
      <c r="G326" s="2"/>
      <c r="H326" s="2"/>
      <c r="I326" s="2"/>
      <c r="J326" s="2"/>
      <c r="K326" s="2"/>
      <c r="L326" s="2"/>
      <c r="M326" s="2"/>
      <c r="N326" s="2"/>
      <c r="O326" s="2"/>
      <c r="P326" s="2"/>
      <c r="Q326" s="2"/>
      <c r="R326" s="2"/>
      <c r="S326" s="2"/>
      <c r="T326" s="2"/>
      <c r="U326" s="2"/>
      <c r="V326" s="2"/>
      <c r="W326" s="2"/>
      <c r="X326" s="2"/>
      <c r="AE326" s="24"/>
    </row>
    <row r="327" spans="2:31" ht="18.75">
      <c r="B327" s="6"/>
      <c r="C327" s="6"/>
      <c r="D327" s="2"/>
      <c r="E327" s="2"/>
      <c r="F327" s="2"/>
      <c r="G327" s="2"/>
      <c r="H327" s="2"/>
      <c r="I327" s="2"/>
      <c r="J327" s="2"/>
      <c r="K327" s="2"/>
      <c r="L327" s="2"/>
      <c r="M327" s="2"/>
      <c r="N327" s="2"/>
      <c r="O327" s="2"/>
      <c r="P327" s="2"/>
      <c r="Q327" s="2"/>
      <c r="R327" s="2"/>
      <c r="S327" s="2"/>
      <c r="T327" s="2"/>
      <c r="U327" s="2"/>
      <c r="V327" s="2"/>
      <c r="W327" s="2"/>
      <c r="X327" s="2"/>
      <c r="AE327" s="24"/>
    </row>
    <row r="328" spans="2:31" ht="18.75">
      <c r="B328" s="6"/>
      <c r="C328" s="6"/>
      <c r="D328" s="2"/>
      <c r="E328" s="2"/>
      <c r="F328" s="2"/>
      <c r="G328" s="2"/>
      <c r="H328" s="2"/>
      <c r="I328" s="2"/>
      <c r="J328" s="2"/>
      <c r="K328" s="2"/>
      <c r="L328" s="2"/>
      <c r="M328" s="2"/>
      <c r="N328" s="2"/>
      <c r="O328" s="2"/>
      <c r="P328" s="2"/>
      <c r="Q328" s="2"/>
      <c r="R328" s="2"/>
      <c r="S328" s="2"/>
      <c r="T328" s="2"/>
      <c r="U328" s="2"/>
      <c r="V328" s="2"/>
      <c r="W328" s="2"/>
      <c r="X328" s="2"/>
      <c r="AE328" s="24"/>
    </row>
    <row r="329" spans="2:31" ht="18.75">
      <c r="B329" s="6"/>
      <c r="C329" s="6"/>
      <c r="D329" s="2"/>
      <c r="E329" s="2"/>
      <c r="F329" s="2"/>
      <c r="G329" s="2"/>
      <c r="H329" s="2"/>
      <c r="I329" s="2"/>
      <c r="J329" s="2"/>
      <c r="K329" s="2"/>
      <c r="L329" s="2"/>
      <c r="M329" s="2"/>
      <c r="N329" s="2"/>
      <c r="O329" s="2"/>
      <c r="P329" s="2"/>
      <c r="Q329" s="2"/>
      <c r="R329" s="2"/>
      <c r="S329" s="2"/>
      <c r="T329" s="2"/>
      <c r="U329" s="2"/>
      <c r="V329" s="2"/>
      <c r="W329" s="2"/>
      <c r="X329" s="2"/>
      <c r="AE329" s="24"/>
    </row>
    <row r="330" spans="2:31" ht="18.75">
      <c r="B330" s="6"/>
      <c r="C330" s="6"/>
      <c r="D330" s="2"/>
      <c r="E330" s="2"/>
      <c r="F330" s="2"/>
      <c r="G330" s="2"/>
      <c r="H330" s="2"/>
      <c r="I330" s="2"/>
      <c r="J330" s="2"/>
      <c r="K330" s="2"/>
      <c r="L330" s="2"/>
      <c r="M330" s="2"/>
      <c r="N330" s="2"/>
      <c r="O330" s="2"/>
      <c r="P330" s="2"/>
      <c r="Q330" s="2"/>
      <c r="R330" s="2"/>
      <c r="S330" s="2"/>
      <c r="T330" s="2"/>
      <c r="U330" s="2"/>
      <c r="V330" s="2"/>
      <c r="W330" s="2"/>
      <c r="X330" s="2"/>
      <c r="AE330" s="24"/>
    </row>
    <row r="331" spans="2:31" ht="18.75">
      <c r="B331" s="6"/>
      <c r="C331" s="6"/>
      <c r="D331" s="2"/>
      <c r="E331" s="2"/>
      <c r="F331" s="2"/>
      <c r="G331" s="2"/>
      <c r="H331" s="2"/>
      <c r="I331" s="2"/>
      <c r="J331" s="2"/>
      <c r="K331" s="2"/>
      <c r="L331" s="2"/>
      <c r="M331" s="2"/>
      <c r="N331" s="2"/>
      <c r="O331" s="2"/>
      <c r="P331" s="2"/>
      <c r="Q331" s="2"/>
      <c r="R331" s="2"/>
      <c r="S331" s="2"/>
      <c r="T331" s="2"/>
      <c r="U331" s="2"/>
      <c r="V331" s="2"/>
      <c r="W331" s="2"/>
      <c r="X331" s="2"/>
      <c r="AE331" s="24"/>
    </row>
    <row r="332" spans="2:31" ht="18.75">
      <c r="B332" s="6"/>
      <c r="C332" s="6"/>
      <c r="D332" s="2"/>
      <c r="E332" s="2"/>
      <c r="F332" s="2"/>
      <c r="G332" s="2"/>
      <c r="H332" s="2"/>
      <c r="I332" s="2"/>
      <c r="J332" s="2"/>
      <c r="K332" s="2"/>
      <c r="L332" s="2"/>
      <c r="M332" s="2"/>
      <c r="N332" s="2"/>
      <c r="O332" s="2"/>
      <c r="P332" s="2"/>
      <c r="Q332" s="2"/>
      <c r="R332" s="2"/>
      <c r="S332" s="2"/>
      <c r="T332" s="2"/>
      <c r="U332" s="2"/>
      <c r="V332" s="2"/>
      <c r="W332" s="2"/>
      <c r="X332" s="2"/>
      <c r="AE332" s="24"/>
    </row>
    <row r="333" spans="2:31" ht="18.75">
      <c r="B333" s="6"/>
      <c r="C333" s="6"/>
      <c r="D333" s="2"/>
      <c r="E333" s="2"/>
      <c r="F333" s="2"/>
      <c r="G333" s="2"/>
      <c r="H333" s="2"/>
      <c r="I333" s="2"/>
      <c r="J333" s="2"/>
      <c r="K333" s="2"/>
      <c r="L333" s="2"/>
      <c r="M333" s="2"/>
      <c r="N333" s="2"/>
      <c r="O333" s="2"/>
      <c r="P333" s="2"/>
      <c r="Q333" s="2"/>
      <c r="R333" s="2"/>
      <c r="S333" s="2"/>
      <c r="T333" s="2"/>
      <c r="U333" s="2"/>
      <c r="V333" s="2"/>
      <c r="W333" s="2"/>
      <c r="X333" s="2"/>
      <c r="AE333" s="24"/>
    </row>
    <row r="334" spans="2:31" ht="18.75">
      <c r="B334" s="6"/>
      <c r="C334" s="6"/>
      <c r="D334" s="2"/>
      <c r="E334" s="2"/>
      <c r="F334" s="2"/>
      <c r="G334" s="2"/>
      <c r="H334" s="2"/>
      <c r="I334" s="2"/>
      <c r="J334" s="2"/>
      <c r="K334" s="2"/>
      <c r="L334" s="2"/>
      <c r="M334" s="2"/>
      <c r="N334" s="2"/>
      <c r="O334" s="2"/>
      <c r="P334" s="2"/>
      <c r="Q334" s="2"/>
      <c r="R334" s="2"/>
      <c r="S334" s="2"/>
      <c r="T334" s="2"/>
      <c r="U334" s="2"/>
      <c r="V334" s="2"/>
      <c r="W334" s="2"/>
      <c r="X334" s="2"/>
      <c r="AE334" s="24"/>
    </row>
    <row r="335" spans="2:31" ht="18.75">
      <c r="B335" s="6"/>
      <c r="C335" s="6"/>
      <c r="D335" s="2"/>
      <c r="E335" s="2"/>
      <c r="F335" s="2"/>
      <c r="G335" s="2"/>
      <c r="H335" s="2"/>
      <c r="I335" s="2"/>
      <c r="J335" s="2"/>
      <c r="K335" s="2"/>
      <c r="L335" s="2"/>
      <c r="M335" s="2"/>
      <c r="N335" s="2"/>
      <c r="O335" s="2"/>
      <c r="P335" s="2"/>
      <c r="Q335" s="2"/>
      <c r="R335" s="2"/>
      <c r="S335" s="2"/>
      <c r="T335" s="2"/>
      <c r="U335" s="2"/>
      <c r="V335" s="2"/>
      <c r="W335" s="2"/>
      <c r="X335" s="2"/>
      <c r="AE335" s="24"/>
    </row>
    <row r="336" spans="2:31" ht="18.75">
      <c r="B336" s="6"/>
      <c r="C336" s="6"/>
      <c r="D336" s="2"/>
      <c r="E336" s="2"/>
      <c r="F336" s="2"/>
      <c r="G336" s="2"/>
      <c r="H336" s="2"/>
      <c r="I336" s="2"/>
      <c r="J336" s="2"/>
      <c r="K336" s="2"/>
      <c r="L336" s="2"/>
      <c r="M336" s="2"/>
      <c r="N336" s="2"/>
      <c r="O336" s="2"/>
      <c r="P336" s="2"/>
      <c r="Q336" s="2"/>
      <c r="R336" s="2"/>
      <c r="S336" s="2"/>
      <c r="T336" s="2"/>
      <c r="U336" s="2"/>
      <c r="V336" s="2"/>
      <c r="W336" s="2"/>
      <c r="X336" s="2"/>
      <c r="AE336" s="24"/>
    </row>
    <row r="337" spans="2:31" ht="18.75">
      <c r="B337" s="6"/>
      <c r="C337" s="6"/>
      <c r="D337" s="2"/>
      <c r="E337" s="2"/>
      <c r="F337" s="2"/>
      <c r="G337" s="2"/>
      <c r="H337" s="2"/>
      <c r="I337" s="2"/>
      <c r="J337" s="2"/>
      <c r="K337" s="2"/>
      <c r="L337" s="2"/>
      <c r="M337" s="2"/>
      <c r="N337" s="2"/>
      <c r="O337" s="2"/>
      <c r="P337" s="2"/>
      <c r="Q337" s="2"/>
      <c r="R337" s="2"/>
      <c r="S337" s="2"/>
      <c r="T337" s="2"/>
      <c r="U337" s="2"/>
      <c r="V337" s="2"/>
      <c r="W337" s="2"/>
      <c r="X337" s="2"/>
      <c r="AE337" s="24"/>
    </row>
    <row r="338" spans="2:31" ht="18.75">
      <c r="B338" s="6"/>
      <c r="C338" s="6"/>
      <c r="D338" s="2"/>
      <c r="E338" s="2"/>
      <c r="F338" s="2"/>
      <c r="G338" s="2"/>
      <c r="H338" s="2"/>
      <c r="I338" s="2"/>
      <c r="J338" s="2"/>
      <c r="K338" s="2"/>
      <c r="L338" s="2"/>
      <c r="M338" s="2"/>
      <c r="N338" s="2"/>
      <c r="O338" s="2"/>
      <c r="P338" s="2"/>
      <c r="Q338" s="2"/>
      <c r="R338" s="2"/>
      <c r="S338" s="2"/>
      <c r="T338" s="2"/>
      <c r="U338" s="2"/>
      <c r="V338" s="2"/>
      <c r="W338" s="2"/>
      <c r="X338" s="2"/>
      <c r="AE338" s="24"/>
    </row>
    <row r="339" spans="2:24" ht="12.75">
      <c r="B339" s="6"/>
      <c r="C339" s="6"/>
      <c r="D339" s="2"/>
      <c r="E339" s="2"/>
      <c r="F339" s="2"/>
      <c r="G339" s="2"/>
      <c r="H339" s="2"/>
      <c r="I339" s="2"/>
      <c r="J339" s="2"/>
      <c r="K339" s="2"/>
      <c r="L339" s="2"/>
      <c r="M339" s="2"/>
      <c r="N339" s="2"/>
      <c r="O339" s="2"/>
      <c r="P339" s="2"/>
      <c r="Q339" s="2"/>
      <c r="R339" s="2"/>
      <c r="S339" s="2"/>
      <c r="T339" s="2"/>
      <c r="U339" s="2"/>
      <c r="V339" s="2"/>
      <c r="W339" s="2"/>
      <c r="X339" s="2"/>
    </row>
    <row r="340" spans="2:24" ht="12.75">
      <c r="B340" s="6"/>
      <c r="C340" s="6"/>
      <c r="D340" s="2"/>
      <c r="E340" s="2"/>
      <c r="F340" s="2"/>
      <c r="G340" s="2"/>
      <c r="H340" s="2"/>
      <c r="I340" s="2"/>
      <c r="J340" s="2"/>
      <c r="K340" s="2"/>
      <c r="L340" s="2"/>
      <c r="M340" s="2"/>
      <c r="N340" s="2"/>
      <c r="O340" s="2"/>
      <c r="P340" s="2"/>
      <c r="Q340" s="2"/>
      <c r="R340" s="2"/>
      <c r="S340" s="2"/>
      <c r="T340" s="2"/>
      <c r="U340" s="2"/>
      <c r="V340" s="2"/>
      <c r="W340" s="2"/>
      <c r="X340" s="2"/>
    </row>
    <row r="341" spans="2:24" ht="12.75">
      <c r="B341" s="6"/>
      <c r="C341" s="6"/>
      <c r="D341" s="2"/>
      <c r="E341" s="2"/>
      <c r="F341" s="2"/>
      <c r="G341" s="2"/>
      <c r="H341" s="2"/>
      <c r="I341" s="2"/>
      <c r="J341" s="2"/>
      <c r="K341" s="2"/>
      <c r="L341" s="2"/>
      <c r="M341" s="2"/>
      <c r="N341" s="2"/>
      <c r="O341" s="2"/>
      <c r="P341" s="2"/>
      <c r="Q341" s="2"/>
      <c r="R341" s="2"/>
      <c r="S341" s="2"/>
      <c r="T341" s="2"/>
      <c r="U341" s="2"/>
      <c r="V341" s="2"/>
      <c r="W341" s="2"/>
      <c r="X341" s="2"/>
    </row>
    <row r="342" spans="2:24" ht="12.75">
      <c r="B342" s="6"/>
      <c r="C342" s="6"/>
      <c r="D342" s="2"/>
      <c r="E342" s="2"/>
      <c r="F342" s="2"/>
      <c r="G342" s="2"/>
      <c r="H342" s="2"/>
      <c r="I342" s="2"/>
      <c r="J342" s="2"/>
      <c r="K342" s="2"/>
      <c r="L342" s="2"/>
      <c r="M342" s="2"/>
      <c r="N342" s="2"/>
      <c r="O342" s="2"/>
      <c r="P342" s="2"/>
      <c r="Q342" s="2"/>
      <c r="R342" s="2"/>
      <c r="S342" s="2"/>
      <c r="T342" s="2"/>
      <c r="U342" s="2"/>
      <c r="V342" s="2"/>
      <c r="W342" s="2"/>
      <c r="X342" s="2"/>
    </row>
    <row r="343" spans="2:24" ht="12.75">
      <c r="B343" s="6"/>
      <c r="C343" s="6"/>
      <c r="D343" s="2"/>
      <c r="E343" s="2"/>
      <c r="F343" s="2"/>
      <c r="G343" s="2"/>
      <c r="H343" s="2"/>
      <c r="I343" s="2"/>
      <c r="J343" s="2"/>
      <c r="K343" s="2"/>
      <c r="L343" s="2"/>
      <c r="M343" s="2"/>
      <c r="N343" s="2"/>
      <c r="O343" s="2"/>
      <c r="P343" s="2"/>
      <c r="Q343" s="2"/>
      <c r="R343" s="2"/>
      <c r="S343" s="2"/>
      <c r="T343" s="2"/>
      <c r="U343" s="2"/>
      <c r="V343" s="2"/>
      <c r="W343" s="2"/>
      <c r="X343" s="2"/>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24" ht="12.75">
      <c r="B393" s="6"/>
      <c r="C393" s="6"/>
      <c r="D393" s="2"/>
      <c r="E393" s="2"/>
      <c r="F393" s="2"/>
      <c r="G393" s="2"/>
      <c r="H393" s="2"/>
      <c r="I393" s="2"/>
      <c r="J393" s="2"/>
      <c r="K393" s="2"/>
      <c r="L393" s="2"/>
      <c r="M393" s="2"/>
      <c r="N393" s="2"/>
      <c r="O393" s="2"/>
      <c r="P393" s="2"/>
      <c r="Q393" s="2"/>
      <c r="R393" s="2"/>
      <c r="S393" s="2"/>
      <c r="T393" s="2"/>
      <c r="U393" s="2"/>
      <c r="V393" s="2"/>
      <c r="W393" s="2"/>
      <c r="X393" s="2"/>
    </row>
    <row r="394" spans="2:24" ht="12.75">
      <c r="B394" s="6"/>
      <c r="C394" s="6"/>
      <c r="D394" s="2"/>
      <c r="E394" s="2"/>
      <c r="F394" s="2"/>
      <c r="G394" s="2"/>
      <c r="H394" s="2"/>
      <c r="I394" s="2"/>
      <c r="J394" s="2"/>
      <c r="K394" s="2"/>
      <c r="L394" s="2"/>
      <c r="M394" s="2"/>
      <c r="N394" s="2"/>
      <c r="O394" s="2"/>
      <c r="P394" s="2"/>
      <c r="Q394" s="2"/>
      <c r="R394" s="2"/>
      <c r="S394" s="2"/>
      <c r="T394" s="2"/>
      <c r="U394" s="2"/>
      <c r="V394" s="2"/>
      <c r="W394" s="2"/>
      <c r="X394" s="2"/>
    </row>
    <row r="395" spans="2:24" ht="12.75">
      <c r="B395" s="6"/>
      <c r="C395" s="6"/>
      <c r="D395" s="2"/>
      <c r="E395" s="2"/>
      <c r="F395" s="2"/>
      <c r="G395" s="2"/>
      <c r="H395" s="2"/>
      <c r="I395" s="2"/>
      <c r="J395" s="2"/>
      <c r="K395" s="2"/>
      <c r="L395" s="2"/>
      <c r="M395" s="2"/>
      <c r="N395" s="2"/>
      <c r="O395" s="2"/>
      <c r="P395" s="2"/>
      <c r="Q395" s="2"/>
      <c r="R395" s="2"/>
      <c r="S395" s="2"/>
      <c r="T395" s="2"/>
      <c r="U395" s="2"/>
      <c r="V395" s="2"/>
      <c r="W395" s="2"/>
      <c r="X395" s="2"/>
    </row>
    <row r="396" spans="2:24" ht="12.75">
      <c r="B396" s="6"/>
      <c r="C396" s="6"/>
      <c r="D396" s="2"/>
      <c r="E396" s="2"/>
      <c r="F396" s="2"/>
      <c r="G396" s="2"/>
      <c r="H396" s="2"/>
      <c r="I396" s="2"/>
      <c r="J396" s="2"/>
      <c r="K396" s="2"/>
      <c r="L396" s="2"/>
      <c r="M396" s="2"/>
      <c r="N396" s="2"/>
      <c r="O396" s="2"/>
      <c r="P396" s="2"/>
      <c r="Q396" s="2"/>
      <c r="R396" s="2"/>
      <c r="S396" s="2"/>
      <c r="T396" s="2"/>
      <c r="U396" s="2"/>
      <c r="V396" s="2"/>
      <c r="W396" s="2"/>
      <c r="X396" s="2"/>
    </row>
    <row r="397" spans="2:24" ht="12.75">
      <c r="B397" s="6"/>
      <c r="C397" s="6"/>
      <c r="D397" s="2"/>
      <c r="E397" s="2"/>
      <c r="F397" s="2"/>
      <c r="G397" s="2"/>
      <c r="H397" s="2"/>
      <c r="I397" s="2"/>
      <c r="J397" s="2"/>
      <c r="K397" s="2"/>
      <c r="L397" s="2"/>
      <c r="M397" s="2"/>
      <c r="N397" s="2"/>
      <c r="O397" s="2"/>
      <c r="P397" s="2"/>
      <c r="Q397" s="2"/>
      <c r="R397" s="2"/>
      <c r="S397" s="2"/>
      <c r="T397" s="2"/>
      <c r="U397" s="2"/>
      <c r="V397" s="2"/>
      <c r="W397" s="2"/>
      <c r="X397" s="2"/>
    </row>
    <row r="398" spans="2:24" ht="12.75">
      <c r="B398" s="6"/>
      <c r="C398" s="6"/>
      <c r="D398" s="2"/>
      <c r="E398" s="2"/>
      <c r="F398" s="2"/>
      <c r="G398" s="2"/>
      <c r="H398" s="2"/>
      <c r="I398" s="2"/>
      <c r="J398" s="2"/>
      <c r="K398" s="2"/>
      <c r="L398" s="2"/>
      <c r="M398" s="2"/>
      <c r="N398" s="2"/>
      <c r="O398" s="2"/>
      <c r="P398" s="2"/>
      <c r="Q398" s="2"/>
      <c r="R398" s="2"/>
      <c r="S398" s="2"/>
      <c r="T398" s="2"/>
      <c r="U398" s="2"/>
      <c r="V398" s="2"/>
      <c r="W398" s="2"/>
      <c r="X398" s="2"/>
    </row>
    <row r="399" spans="2:24" ht="12.75">
      <c r="B399" s="6"/>
      <c r="C399" s="6"/>
      <c r="D399" s="2"/>
      <c r="E399" s="2"/>
      <c r="F399" s="2"/>
      <c r="G399" s="2"/>
      <c r="H399" s="2"/>
      <c r="I399" s="2"/>
      <c r="J399" s="2"/>
      <c r="K399" s="2"/>
      <c r="L399" s="2"/>
      <c r="M399" s="2"/>
      <c r="N399" s="2"/>
      <c r="O399" s="2"/>
      <c r="P399" s="2"/>
      <c r="Q399" s="2"/>
      <c r="R399" s="2"/>
      <c r="S399" s="2"/>
      <c r="T399" s="2"/>
      <c r="U399" s="2"/>
      <c r="V399" s="2"/>
      <c r="W399" s="2"/>
      <c r="X399" s="2"/>
    </row>
    <row r="400" spans="2:24" ht="12.75">
      <c r="B400" s="6"/>
      <c r="C400" s="6"/>
      <c r="D400" s="2"/>
      <c r="E400" s="2"/>
      <c r="F400" s="2"/>
      <c r="G400" s="2"/>
      <c r="H400" s="2"/>
      <c r="I400" s="2"/>
      <c r="J400" s="2"/>
      <c r="K400" s="2"/>
      <c r="L400" s="2"/>
      <c r="M400" s="2"/>
      <c r="N400" s="2"/>
      <c r="O400" s="2"/>
      <c r="P400" s="2"/>
      <c r="Q400" s="2"/>
      <c r="R400" s="2"/>
      <c r="S400" s="2"/>
      <c r="T400" s="2"/>
      <c r="U400" s="2"/>
      <c r="V400" s="2"/>
      <c r="W400" s="2"/>
      <c r="X400" s="2"/>
    </row>
    <row r="401" spans="2:24" ht="12.75">
      <c r="B401" s="6"/>
      <c r="C401" s="6"/>
      <c r="D401" s="2"/>
      <c r="E401" s="2"/>
      <c r="F401" s="2"/>
      <c r="G401" s="2"/>
      <c r="H401" s="2"/>
      <c r="I401" s="2"/>
      <c r="J401" s="2"/>
      <c r="K401" s="2"/>
      <c r="L401" s="2"/>
      <c r="M401" s="2"/>
      <c r="N401" s="2"/>
      <c r="O401" s="2"/>
      <c r="P401" s="2"/>
      <c r="Q401" s="2"/>
      <c r="R401" s="2"/>
      <c r="S401" s="2"/>
      <c r="T401" s="2"/>
      <c r="U401" s="2"/>
      <c r="V401" s="2"/>
      <c r="W401" s="2"/>
      <c r="X401" s="2"/>
    </row>
    <row r="402" spans="2:24" ht="12.75">
      <c r="B402" s="6"/>
      <c r="C402" s="6"/>
      <c r="D402" s="2"/>
      <c r="E402" s="2"/>
      <c r="F402" s="2"/>
      <c r="G402" s="2"/>
      <c r="H402" s="2"/>
      <c r="I402" s="2"/>
      <c r="J402" s="2"/>
      <c r="K402" s="2"/>
      <c r="L402" s="2"/>
      <c r="M402" s="2"/>
      <c r="N402" s="2"/>
      <c r="O402" s="2"/>
      <c r="P402" s="2"/>
      <c r="Q402" s="2"/>
      <c r="R402" s="2"/>
      <c r="S402" s="2"/>
      <c r="T402" s="2"/>
      <c r="U402" s="2"/>
      <c r="V402" s="2"/>
      <c r="W402" s="2"/>
      <c r="X402" s="2"/>
    </row>
    <row r="403" spans="2:24" ht="12.75">
      <c r="B403" s="6"/>
      <c r="C403" s="6"/>
      <c r="D403" s="2"/>
      <c r="E403" s="2"/>
      <c r="F403" s="2"/>
      <c r="G403" s="2"/>
      <c r="H403" s="2"/>
      <c r="I403" s="2"/>
      <c r="J403" s="2"/>
      <c r="K403" s="2"/>
      <c r="L403" s="2"/>
      <c r="M403" s="2"/>
      <c r="N403" s="2"/>
      <c r="O403" s="2"/>
      <c r="P403" s="2"/>
      <c r="Q403" s="2"/>
      <c r="R403" s="2"/>
      <c r="S403" s="2"/>
      <c r="T403" s="2"/>
      <c r="U403" s="2"/>
      <c r="V403" s="2"/>
      <c r="W403" s="2"/>
      <c r="X403" s="2"/>
    </row>
    <row r="404" spans="2:24" ht="12.75">
      <c r="B404" s="6"/>
      <c r="C404" s="6"/>
      <c r="D404" s="2"/>
      <c r="E404" s="2"/>
      <c r="F404" s="2"/>
      <c r="G404" s="2"/>
      <c r="H404" s="2"/>
      <c r="I404" s="2"/>
      <c r="J404" s="2"/>
      <c r="K404" s="2"/>
      <c r="L404" s="2"/>
      <c r="M404" s="2"/>
      <c r="N404" s="2"/>
      <c r="O404" s="2"/>
      <c r="P404" s="2"/>
      <c r="Q404" s="2"/>
      <c r="R404" s="2"/>
      <c r="S404" s="2"/>
      <c r="T404" s="2"/>
      <c r="U404" s="2"/>
      <c r="V404" s="2"/>
      <c r="W404" s="2"/>
      <c r="X404" s="2"/>
    </row>
    <row r="405" spans="2:24" ht="12.75">
      <c r="B405" s="6"/>
      <c r="C405" s="6"/>
      <c r="D405" s="2"/>
      <c r="E405" s="2"/>
      <c r="F405" s="2"/>
      <c r="G405" s="2"/>
      <c r="H405" s="2"/>
      <c r="I405" s="2"/>
      <c r="J405" s="2"/>
      <c r="K405" s="2"/>
      <c r="L405" s="2"/>
      <c r="M405" s="2"/>
      <c r="N405" s="2"/>
      <c r="O405" s="2"/>
      <c r="P405" s="2"/>
      <c r="Q405" s="2"/>
      <c r="R405" s="2"/>
      <c r="S405" s="2"/>
      <c r="T405" s="2"/>
      <c r="U405" s="2"/>
      <c r="V405" s="2"/>
      <c r="W405" s="2"/>
      <c r="X405" s="2"/>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sheetData>
  <sheetProtection/>
  <mergeCells count="46">
    <mergeCell ref="D112:E112"/>
    <mergeCell ref="AC134:AD134"/>
    <mergeCell ref="B4:AE4"/>
    <mergeCell ref="Y7:Y9"/>
    <mergeCell ref="Z7:Z9"/>
    <mergeCell ref="AA7:AB7"/>
    <mergeCell ref="AC7:AC9"/>
    <mergeCell ref="E6:I6"/>
    <mergeCell ref="L7:M7"/>
    <mergeCell ref="Q8:Q9"/>
    <mergeCell ref="J7:J9"/>
    <mergeCell ref="A6:A9"/>
    <mergeCell ref="H8:H9"/>
    <mergeCell ref="F7:F9"/>
    <mergeCell ref="E7:E9"/>
    <mergeCell ref="G7:H7"/>
    <mergeCell ref="G8:G9"/>
    <mergeCell ref="C6:C9"/>
    <mergeCell ref="B6:B9"/>
    <mergeCell ref="D6:D9"/>
    <mergeCell ref="V8:V9"/>
    <mergeCell ref="O6:S6"/>
    <mergeCell ref="S7:S9"/>
    <mergeCell ref="W8:W9"/>
    <mergeCell ref="T7:T9"/>
    <mergeCell ref="V7:W7"/>
    <mergeCell ref="AE6:AE9"/>
    <mergeCell ref="Y6:AD6"/>
    <mergeCell ref="R8:R9"/>
    <mergeCell ref="AD8:AD9"/>
    <mergeCell ref="AB8:AB9"/>
    <mergeCell ref="U7:U9"/>
    <mergeCell ref="AA8:AA9"/>
    <mergeCell ref="T6:X6"/>
    <mergeCell ref="X7:X9"/>
    <mergeCell ref="Q7:R7"/>
    <mergeCell ref="J6:N6"/>
    <mergeCell ref="P7:P9"/>
    <mergeCell ref="D43:E43"/>
    <mergeCell ref="D123:H123"/>
    <mergeCell ref="O7:O9"/>
    <mergeCell ref="N7:N9"/>
    <mergeCell ref="I7:I9"/>
    <mergeCell ref="K7:K9"/>
    <mergeCell ref="M8:M9"/>
    <mergeCell ref="L8:L9"/>
  </mergeCells>
  <conditionalFormatting sqref="AE176:AE244 AE153:AE155 AE158 AE174 AE161:AE162 AE164 AF132 AE132:AE135 U131:AE131 AF61 T61 W52:AD52 U132:AD132 U118:X130 T11:X49 U50:X51 V53:AD110 T114:X117 U52:U110 Y111:AD130 U111:X113 T91:T113 Y11:Y51 T118:T132 T50:T59 Z12:AD51 AE11:AE130">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0" r:id="rId1"/>
  <headerFooter differentFirst="1" alignWithMargins="0">
    <oddHeader xml:space="preserve">&amp;RПродовження додатка 3
до рішення районної ради        </oddHeader>
  </headerFooter>
  <rowBreaks count="8" manualBreakCount="8">
    <brk id="35" max="30" man="1"/>
    <brk id="51" max="30" man="1"/>
    <brk id="63" max="30" man="1"/>
    <brk id="74" max="30" man="1"/>
    <brk id="88" max="30" man="1"/>
    <brk id="100" max="30" man="1"/>
    <brk id="118" max="30" man="1"/>
    <brk id="134"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2015-06-26T06:14:34Z</cp:lastPrinted>
  <dcterms:created xsi:type="dcterms:W3CDTF">2002-12-20T15:22:07Z</dcterms:created>
  <dcterms:modified xsi:type="dcterms:W3CDTF">2015-06-26T06:42:09Z</dcterms:modified>
  <cp:category/>
  <cp:version/>
  <cp:contentType/>
  <cp:contentStatus/>
</cp:coreProperties>
</file>