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40" yWindow="75" windowWidth="6300" windowHeight="5205" activeTab="0"/>
  </bookViews>
  <sheets>
    <sheet name="Видатки" sheetId="1" r:id="rId1"/>
    <sheet name="Трансферти" sheetId="2" r:id="rId2"/>
  </sheets>
  <definedNames>
    <definedName name="A">'Трансферти'!$H$3</definedName>
    <definedName name="Hd">'Видатки'!#REF!</definedName>
    <definedName name="Ho">'Видатки'!#REF!</definedName>
    <definedName name="Hy">'Видатки'!#REF!</definedName>
    <definedName name="Hz">'Видатки'!#REF!</definedName>
    <definedName name="Kdm">'Видатки'!#REF!</definedName>
    <definedName name="Kdm_s">'Видатки'!#REF!</definedName>
    <definedName name="Kgmr">'Видатки'!#REF!</definedName>
    <definedName name="Kmr">'Видатки'!#REF!</definedName>
    <definedName name="Kys">'Видатки'!#REF!</definedName>
    <definedName name="Kzs">'Видатки'!#REF!</definedName>
    <definedName name="_xlnm.Print_Titles" localSheetId="0">'Видатки'!$C:$C</definedName>
    <definedName name="Кod">'Видатки'!#REF!</definedName>
    <definedName name="Кog">'Видатки'!#REF!</definedName>
    <definedName name="Кoh">'Видатки'!#REF!</definedName>
    <definedName name="Кyn">'Видатки'!#REF!</definedName>
    <definedName name="Кzl">'Видатки'!#REF!</definedName>
    <definedName name="Кzn">'Видатки'!#REF!</definedName>
    <definedName name="Ккl">'Видатки'!#REF!</definedName>
    <definedName name="Ккn">'Видатки'!#REF!</definedName>
    <definedName name="Коd">'Видатки'!#REF!</definedName>
    <definedName name="Куl">'Видатки'!#REF!</definedName>
    <definedName name="Нkb">'Видатки'!#REF!</definedName>
    <definedName name="Нkk">'Видатки'!#REF!</definedName>
    <definedName name="_xlnm.Print_Area" localSheetId="0">'Видатки'!$A$1:$F$36</definedName>
    <definedName name="_xlnm.Print_Area" localSheetId="1">'Трансферти'!$A$1:$J$32</definedName>
  </definedNames>
  <calcPr fullCalcOnLoad="1"/>
</workbook>
</file>

<file path=xl/sharedStrings.xml><?xml version="1.0" encoding="utf-8"?>
<sst xmlns="http://schemas.openxmlformats.org/spreadsheetml/2006/main" count="51" uniqueCount="51">
  <si>
    <t>Дані МФ</t>
  </si>
  <si>
    <t>районна рада</t>
  </si>
  <si>
    <t>Всього</t>
  </si>
  <si>
    <t>Баланс</t>
  </si>
  <si>
    <t xml:space="preserve">Найменування </t>
  </si>
  <si>
    <t>Делеговані видатки</t>
  </si>
  <si>
    <t>Закріплені доходи (кошик №1)</t>
  </si>
  <si>
    <t>Дотація вирівнювання</t>
  </si>
  <si>
    <t>Норматив щоденних відрахувань</t>
  </si>
  <si>
    <t>Вилучення</t>
  </si>
  <si>
    <t>Норматив щоденних вилучень</t>
  </si>
  <si>
    <t>Вилучення з врахуванням А</t>
  </si>
  <si>
    <t>Всього по містах і селах</t>
  </si>
  <si>
    <t>Дотація з ДБ (вилучення)</t>
  </si>
  <si>
    <t>A</t>
  </si>
  <si>
    <t>Добренська</t>
  </si>
  <si>
    <t>Доброкриничанська</t>
  </si>
  <si>
    <t>Єрмолівська</t>
  </si>
  <si>
    <t>Інгульська</t>
  </si>
  <si>
    <t>Костичівська</t>
  </si>
  <si>
    <t>Ленінська</t>
  </si>
  <si>
    <t>Лоцкинська</t>
  </si>
  <si>
    <t>Мар"ївська</t>
  </si>
  <si>
    <t>Новоіванівська</t>
  </si>
  <si>
    <t>Новоолександрівська</t>
  </si>
  <si>
    <t>Новопавлівська</t>
  </si>
  <si>
    <t>Новосергіївська</t>
  </si>
  <si>
    <t>Пісківська</t>
  </si>
  <si>
    <t>Плющівська</t>
  </si>
  <si>
    <t>Привільненська</t>
  </si>
  <si>
    <t>Старогороженська</t>
  </si>
  <si>
    <t>Христофорівська</t>
  </si>
  <si>
    <t>Явкинська</t>
  </si>
  <si>
    <t>Баштанська</t>
  </si>
  <si>
    <t>Розрахунок трансфертів з районного бюджету до бюджетів міста районного значення, сіл  Баштанського району.</t>
  </si>
  <si>
    <t>Директор департаменту фінансів Миколаївської обласної державної адміністрації                                   В.П.Іщенко</t>
  </si>
  <si>
    <t>Разом</t>
  </si>
  <si>
    <t>тис.грн.</t>
  </si>
  <si>
    <t>Начальник фінансового управління</t>
  </si>
  <si>
    <t>райдержадміністрації</t>
  </si>
  <si>
    <t>С.В.Євдощенко</t>
  </si>
  <si>
    <t>Дошкільна освіта</t>
  </si>
  <si>
    <t xml:space="preserve">Заклади культури </t>
  </si>
  <si>
    <t xml:space="preserve">Всього </t>
  </si>
  <si>
    <t>до рішення районної ради</t>
  </si>
  <si>
    <t>№ з/п</t>
  </si>
  <si>
    <t>Розподіл обсягу стабілізаційної дотації (КТКВК 250313) міській, сільським радам (на оплату праці працівників і розрахунків за енергоносії та комунальні послуги закладам дошкільної освіти, культури),   на 2015 рік</t>
  </si>
  <si>
    <t>Назва адміністративно-територіальних одиниць</t>
  </si>
  <si>
    <t>Додаток 5</t>
  </si>
  <si>
    <t>Кашперо-Миколаївська</t>
  </si>
  <si>
    <t>від 22.10.2015 № 4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</si>
</sst>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0.000000"/>
    <numFmt numFmtId="198" formatCode="0.0000000"/>
    <numFmt numFmtId="199" formatCode="0.00000000"/>
    <numFmt numFmtId="200" formatCode="_-* #,##0.00\ &quot;гр.&quot;_-;\-* #,##0.00\ &quot;гр.&quot;_-;_-* &quot;-&quot;??\ &quot;гр.&quot;_-;_-@_-"/>
    <numFmt numFmtId="201" formatCode="_-* #,##0\ &quot;гр.&quot;_-;\-* #,##0\ &quot;гр.&quot;_-;_-* &quot;-&quot;\ &quot;гр.&quot;_-;_-@_-"/>
    <numFmt numFmtId="202" formatCode="_-* #,##0.00\ _г_р_._-;\-* #,##0.00\ _г_р_._-;_-* &quot;-&quot;??\ _г_р_._-;_-@_-"/>
    <numFmt numFmtId="203" formatCode="_-* #,##0\ _г_р_._-;\-* #,##0\ _г_р_._-;_-* &quot;-&quot;\ _г_р_._-;_-@_-"/>
    <numFmt numFmtId="204" formatCode="0.000%"/>
    <numFmt numFmtId="205" formatCode="0.0000%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0.00000%"/>
    <numFmt numFmtId="211" formatCode="[$€-2]\ ###,000_);[Red]\([$€-2]\ ###,000\)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20"/>
      <color indexed="10"/>
      <name val="Times New Roman"/>
      <family val="1"/>
    </font>
    <font>
      <b/>
      <sz val="20"/>
      <name val="Times New Roman"/>
      <family val="1"/>
    </font>
    <font>
      <sz val="10"/>
      <color indexed="52"/>
      <name val="Times New Roman"/>
      <family val="1"/>
    </font>
    <font>
      <sz val="10"/>
      <color indexed="53"/>
      <name val="Times New Roman"/>
      <family val="1"/>
    </font>
    <font>
      <b/>
      <sz val="11"/>
      <color indexed="53"/>
      <name val="Times New Roman"/>
      <family val="1"/>
    </font>
    <font>
      <b/>
      <sz val="10"/>
      <color indexed="5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52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88" fontId="5" fillId="0" borderId="0" xfId="0" applyNumberFormat="1" applyFont="1" applyFill="1" applyBorder="1" applyAlignment="1">
      <alignment/>
    </xf>
    <xf numFmtId="9" fontId="5" fillId="0" borderId="0" xfId="59" applyFont="1" applyFill="1" applyBorder="1" applyAlignment="1">
      <alignment/>
    </xf>
    <xf numFmtId="2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/>
    </xf>
    <xf numFmtId="188" fontId="5" fillId="0" borderId="16" xfId="0" applyNumberFormat="1" applyFont="1" applyFill="1" applyBorder="1" applyAlignment="1">
      <alignment/>
    </xf>
    <xf numFmtId="189" fontId="5" fillId="0" borderId="15" xfId="0" applyNumberFormat="1" applyFont="1" applyFill="1" applyBorder="1" applyAlignment="1">
      <alignment/>
    </xf>
    <xf numFmtId="10" fontId="5" fillId="0" borderId="16" xfId="59" applyNumberFormat="1" applyFont="1" applyFill="1" applyBorder="1" applyAlignment="1">
      <alignment/>
    </xf>
    <xf numFmtId="188" fontId="5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Continuous" wrapText="1"/>
    </xf>
    <xf numFmtId="0" fontId="5" fillId="0" borderId="0" xfId="0" applyFont="1" applyFill="1" applyAlignment="1">
      <alignment horizontal="centerContinuous" vertical="center" wrapText="1"/>
    </xf>
    <xf numFmtId="189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91" fontId="5" fillId="0" borderId="15" xfId="59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89" fontId="5" fillId="0" borderId="18" xfId="0" applyNumberFormat="1" applyFont="1" applyFill="1" applyBorder="1" applyAlignment="1">
      <alignment/>
    </xf>
    <xf numFmtId="10" fontId="5" fillId="0" borderId="18" xfId="59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88" fontId="3" fillId="0" borderId="10" xfId="0" applyNumberFormat="1" applyFont="1" applyFill="1" applyBorder="1" applyAlignment="1" applyProtection="1">
      <alignment/>
      <protection locked="0"/>
    </xf>
    <xf numFmtId="18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8" fontId="7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1" fillId="33" borderId="0" xfId="0" applyFont="1" applyFill="1" applyAlignment="1">
      <alignment/>
    </xf>
    <xf numFmtId="189" fontId="3" fillId="0" borderId="10" xfId="0" applyNumberFormat="1" applyFont="1" applyFill="1" applyBorder="1" applyAlignment="1" applyProtection="1">
      <alignment/>
      <protection locked="0"/>
    </xf>
    <xf numFmtId="189" fontId="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6" fillId="0" borderId="0" xfId="0" applyNumberFormat="1" applyFont="1" applyFill="1" applyAlignment="1">
      <alignment/>
    </xf>
    <xf numFmtId="2" fontId="16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189" fontId="14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189" fontId="3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 applyProtection="1">
      <alignment vertical="top"/>
      <protection locked="0"/>
    </xf>
    <xf numFmtId="0" fontId="17" fillId="0" borderId="21" xfId="54" applyFont="1" applyFill="1" applyBorder="1" applyAlignment="1" applyProtection="1">
      <alignment horizontal="left" vertical="top"/>
      <protection/>
    </xf>
    <xf numFmtId="189" fontId="17" fillId="0" borderId="21" xfId="0" applyNumberFormat="1" applyFont="1" applyFill="1" applyBorder="1" applyAlignment="1">
      <alignment horizontal="right" vertical="top"/>
    </xf>
    <xf numFmtId="189" fontId="17" fillId="0" borderId="10" xfId="0" applyNumberFormat="1" applyFont="1" applyFill="1" applyBorder="1" applyAlignment="1">
      <alignment horizontal="right" vertical="top"/>
    </xf>
    <xf numFmtId="189" fontId="17" fillId="0" borderId="22" xfId="0" applyNumberFormat="1" applyFont="1" applyFill="1" applyBorder="1" applyAlignment="1" applyProtection="1">
      <alignment vertical="top"/>
      <protection/>
    </xf>
    <xf numFmtId="0" fontId="17" fillId="0" borderId="10" xfId="0" applyFont="1" applyFill="1" applyBorder="1" applyAlignment="1" applyProtection="1">
      <alignment vertical="top"/>
      <protection locked="0"/>
    </xf>
    <xf numFmtId="0" fontId="17" fillId="0" borderId="10" xfId="54" applyFont="1" applyFill="1" applyBorder="1" applyAlignment="1" applyProtection="1">
      <alignment horizontal="left" vertical="top"/>
      <protection/>
    </xf>
    <xf numFmtId="2" fontId="18" fillId="0" borderId="10" xfId="0" applyNumberFormat="1" applyFont="1" applyFill="1" applyBorder="1" applyAlignment="1">
      <alignment vertical="top"/>
    </xf>
    <xf numFmtId="189" fontId="18" fillId="0" borderId="23" xfId="0" applyNumberFormat="1" applyFont="1" applyFill="1" applyBorder="1" applyAlignment="1" applyProtection="1">
      <alignment vertical="top"/>
      <protection locked="0"/>
    </xf>
    <xf numFmtId="189" fontId="18" fillId="0" borderId="10" xfId="0" applyNumberFormat="1" applyFont="1" applyFill="1" applyBorder="1" applyAlignment="1" applyProtection="1">
      <alignment vertical="top"/>
      <protection locked="0"/>
    </xf>
    <xf numFmtId="189" fontId="18" fillId="0" borderId="24" xfId="0" applyNumberFormat="1" applyFont="1" applyFill="1" applyBorder="1" applyAlignment="1" applyProtection="1">
      <alignment vertical="top"/>
      <protection locked="0"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vertical="center"/>
    </xf>
    <xf numFmtId="189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/>
    </xf>
    <xf numFmtId="0" fontId="20" fillId="0" borderId="0" xfId="0" applyFont="1" applyFill="1" applyAlignment="1">
      <alignment/>
    </xf>
    <xf numFmtId="0" fontId="17" fillId="0" borderId="23" xfId="0" applyFont="1" applyFill="1" applyBorder="1" applyAlignment="1" applyProtection="1">
      <alignment vertical="top"/>
      <protection locked="0"/>
    </xf>
    <xf numFmtId="0" fontId="17" fillId="0" borderId="11" xfId="54" applyFont="1" applyFill="1" applyBorder="1" applyAlignment="1" applyProtection="1">
      <alignment horizontal="left" vertical="top"/>
      <protection/>
    </xf>
    <xf numFmtId="189" fontId="17" fillId="0" borderId="11" xfId="0" applyNumberFormat="1" applyFont="1" applyFill="1" applyBorder="1" applyAlignment="1">
      <alignment horizontal="right" vertical="top"/>
    </xf>
    <xf numFmtId="189" fontId="17" fillId="0" borderId="25" xfId="0" applyNumberFormat="1" applyFont="1" applyFill="1" applyBorder="1" applyAlignment="1" applyProtection="1">
      <alignment vertical="top"/>
      <protection/>
    </xf>
    <xf numFmtId="0" fontId="17" fillId="0" borderId="23" xfId="54" applyFont="1" applyFill="1" applyBorder="1" applyAlignment="1" applyProtection="1">
      <alignment horizontal="left" vertical="top"/>
      <protection/>
    </xf>
    <xf numFmtId="189" fontId="17" fillId="0" borderId="24" xfId="0" applyNumberFormat="1" applyFont="1" applyFill="1" applyBorder="1" applyAlignment="1" applyProtection="1">
      <alignment vertical="top"/>
      <protection/>
    </xf>
    <xf numFmtId="0" fontId="21" fillId="0" borderId="10" xfId="0" applyFont="1" applyBorder="1" applyAlignment="1">
      <alignment vertical="top"/>
    </xf>
    <xf numFmtId="0" fontId="21" fillId="0" borderId="26" xfId="0" applyFont="1" applyBorder="1" applyAlignment="1">
      <alignment vertical="top"/>
    </xf>
    <xf numFmtId="0" fontId="22" fillId="0" borderId="0" xfId="0" applyFont="1" applyFill="1" applyAlignment="1">
      <alignment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0"/>
  <sheetViews>
    <sheetView tabSelected="1" view="pageLayout" zoomScale="75" zoomScaleSheetLayoutView="75" zoomScalePageLayoutView="75" workbookViewId="0" topLeftCell="A5">
      <selection activeCell="F5" sqref="F5"/>
    </sheetView>
  </sheetViews>
  <sheetFormatPr defaultColWidth="9.00390625" defaultRowHeight="12.75"/>
  <cols>
    <col min="1" max="1" width="7.875" style="4" customWidth="1"/>
    <col min="2" max="2" width="8.625" style="4" customWidth="1"/>
    <col min="3" max="3" width="32.875" style="4" customWidth="1"/>
    <col min="4" max="4" width="23.375" style="4" customWidth="1"/>
    <col min="5" max="5" width="29.125" style="4" customWidth="1"/>
    <col min="6" max="6" width="29.375" style="4" customWidth="1"/>
    <col min="7" max="7" width="12.625" style="4" customWidth="1"/>
    <col min="8" max="8" width="11.875" style="4" bestFit="1" customWidth="1"/>
    <col min="9" max="16384" width="9.125" style="4" customWidth="1"/>
  </cols>
  <sheetData>
    <row r="1" spans="2:6" ht="18" customHeight="1">
      <c r="B1" s="11"/>
      <c r="C1" s="11"/>
      <c r="D1" s="11"/>
      <c r="E1" s="11"/>
      <c r="F1" s="91" t="s">
        <v>48</v>
      </c>
    </row>
    <row r="2" spans="2:6" ht="18.75" customHeight="1">
      <c r="B2" s="11"/>
      <c r="C2" s="11"/>
      <c r="D2" s="11"/>
      <c r="E2" s="11"/>
      <c r="F2" s="91" t="s">
        <v>44</v>
      </c>
    </row>
    <row r="3" spans="2:6" ht="15.75" hidden="1">
      <c r="B3" s="11"/>
      <c r="C3" s="11"/>
      <c r="D3" s="11"/>
      <c r="E3" s="11"/>
      <c r="F3" s="91"/>
    </row>
    <row r="4" spans="2:6" ht="15.75" hidden="1">
      <c r="B4" s="11"/>
      <c r="C4" s="11"/>
      <c r="D4" s="11"/>
      <c r="E4" s="11"/>
      <c r="F4" s="91"/>
    </row>
    <row r="5" spans="2:6" ht="16.5" customHeight="1">
      <c r="B5" s="11"/>
      <c r="C5" s="11"/>
      <c r="D5" s="11"/>
      <c r="E5" s="11"/>
      <c r="F5" s="91" t="s">
        <v>50</v>
      </c>
    </row>
    <row r="6" spans="2:6" ht="19.5" customHeight="1">
      <c r="B6" s="11"/>
      <c r="C6" s="11"/>
      <c r="D6" s="11"/>
      <c r="E6" s="11"/>
      <c r="F6" s="11"/>
    </row>
    <row r="7" spans="2:6" ht="12.75">
      <c r="B7" s="11"/>
      <c r="C7" s="11"/>
      <c r="D7" s="11"/>
      <c r="E7" s="11"/>
      <c r="F7" s="11"/>
    </row>
    <row r="8" spans="2:10" s="1" customFormat="1" ht="72" customHeight="1">
      <c r="B8" s="60"/>
      <c r="C8" s="94" t="s">
        <v>46</v>
      </c>
      <c r="D8" s="94"/>
      <c r="E8" s="94"/>
      <c r="F8" s="94"/>
      <c r="G8" s="48"/>
      <c r="H8" s="47"/>
      <c r="I8" s="47"/>
      <c r="J8" s="47"/>
    </row>
    <row r="9" spans="2:10" s="1" customFormat="1" ht="19.5" customHeight="1">
      <c r="B9" s="60"/>
      <c r="C9" s="61"/>
      <c r="D9" s="61"/>
      <c r="E9" s="61"/>
      <c r="F9" s="61" t="s">
        <v>37</v>
      </c>
      <c r="G9" s="48"/>
      <c r="H9" s="47"/>
      <c r="I9" s="47"/>
      <c r="J9" s="47"/>
    </row>
    <row r="10" spans="2:10" s="3" customFormat="1" ht="108" customHeight="1">
      <c r="B10" s="62" t="s">
        <v>45</v>
      </c>
      <c r="C10" s="63" t="s">
        <v>47</v>
      </c>
      <c r="D10" s="64" t="s">
        <v>41</v>
      </c>
      <c r="E10" s="64" t="s">
        <v>42</v>
      </c>
      <c r="F10" s="64" t="s">
        <v>43</v>
      </c>
      <c r="G10" s="49"/>
      <c r="H10" s="49"/>
      <c r="I10" s="49"/>
      <c r="J10" s="50"/>
    </row>
    <row r="11" spans="2:10" s="3" customFormat="1" ht="24.75" customHeight="1">
      <c r="B11" s="92">
        <v>1</v>
      </c>
      <c r="C11" s="93">
        <v>2</v>
      </c>
      <c r="D11" s="93">
        <v>3</v>
      </c>
      <c r="E11" s="93">
        <v>4</v>
      </c>
      <c r="F11" s="93">
        <v>5</v>
      </c>
      <c r="G11" s="49"/>
      <c r="H11" s="49"/>
      <c r="I11" s="49"/>
      <c r="J11" s="50"/>
    </row>
    <row r="12" spans="2:10" s="3" customFormat="1" ht="36" customHeight="1">
      <c r="B12" s="65">
        <v>1</v>
      </c>
      <c r="C12" s="66" t="s">
        <v>15</v>
      </c>
      <c r="D12" s="89">
        <f>60.362+7.034</f>
        <v>67.396</v>
      </c>
      <c r="E12" s="68">
        <f>5.614+5.003</f>
        <v>10.617</v>
      </c>
      <c r="F12" s="69">
        <f>D12+E12</f>
        <v>78.013</v>
      </c>
      <c r="G12" s="55"/>
      <c r="H12" s="56"/>
      <c r="I12" s="49"/>
      <c r="J12" s="50"/>
    </row>
    <row r="13" spans="2:10" s="3" customFormat="1" ht="37.5" customHeight="1">
      <c r="B13" s="70">
        <v>2</v>
      </c>
      <c r="C13" s="71" t="s">
        <v>16</v>
      </c>
      <c r="D13" s="90">
        <f>17.579+2.467</f>
        <v>20.046</v>
      </c>
      <c r="E13" s="68">
        <f>3.908+0.375</f>
        <v>4.2829999999999995</v>
      </c>
      <c r="F13" s="69">
        <f aca="true" t="shared" si="0" ref="F13:F31">D13+E13</f>
        <v>24.329</v>
      </c>
      <c r="G13" s="55"/>
      <c r="H13" s="56"/>
      <c r="I13" s="49"/>
      <c r="J13" s="50"/>
    </row>
    <row r="14" spans="2:10" s="3" customFormat="1" ht="32.25" customHeight="1">
      <c r="B14" s="70">
        <v>3</v>
      </c>
      <c r="C14" s="71" t="s">
        <v>17</v>
      </c>
      <c r="D14" s="89">
        <f>7.181+7.416</f>
        <v>14.597000000000001</v>
      </c>
      <c r="E14" s="68">
        <v>1.021</v>
      </c>
      <c r="F14" s="69">
        <f t="shared" si="0"/>
        <v>15.618000000000002</v>
      </c>
      <c r="G14" s="55"/>
      <c r="H14" s="56"/>
      <c r="I14" s="49"/>
      <c r="J14" s="50"/>
    </row>
    <row r="15" spans="2:10" s="3" customFormat="1" ht="30.75" customHeight="1">
      <c r="B15" s="70">
        <v>4</v>
      </c>
      <c r="C15" s="71" t="s">
        <v>18</v>
      </c>
      <c r="D15" s="90">
        <v>31.588</v>
      </c>
      <c r="E15" s="68">
        <v>2.977</v>
      </c>
      <c r="F15" s="69">
        <f t="shared" si="0"/>
        <v>34.565</v>
      </c>
      <c r="G15" s="55"/>
      <c r="H15" s="56"/>
      <c r="I15" s="49"/>
      <c r="J15" s="50"/>
    </row>
    <row r="16" spans="2:10" s="3" customFormat="1" ht="30.75" customHeight="1">
      <c r="B16" s="70">
        <v>5</v>
      </c>
      <c r="C16" s="71" t="s">
        <v>49</v>
      </c>
      <c r="D16" s="89">
        <f>19.48+12.256</f>
        <v>31.736</v>
      </c>
      <c r="E16" s="68">
        <f>4.01+2.044</f>
        <v>6.054</v>
      </c>
      <c r="F16" s="69">
        <f t="shared" si="0"/>
        <v>37.79</v>
      </c>
      <c r="G16" s="55"/>
      <c r="H16" s="56"/>
      <c r="I16" s="49"/>
      <c r="J16" s="50"/>
    </row>
    <row r="17" spans="2:10" s="3" customFormat="1" ht="30.75" customHeight="1">
      <c r="B17" s="70">
        <v>6</v>
      </c>
      <c r="C17" s="84" t="s">
        <v>19</v>
      </c>
      <c r="D17" s="90">
        <v>5.785</v>
      </c>
      <c r="E17" s="85">
        <v>1.636</v>
      </c>
      <c r="F17" s="86">
        <f t="shared" si="0"/>
        <v>7.421</v>
      </c>
      <c r="G17" s="55"/>
      <c r="H17" s="56"/>
      <c r="I17" s="49"/>
      <c r="J17" s="50"/>
    </row>
    <row r="18" spans="2:10" s="3" customFormat="1" ht="30.75" customHeight="1">
      <c r="B18" s="83">
        <v>7</v>
      </c>
      <c r="C18" s="87" t="s">
        <v>20</v>
      </c>
      <c r="D18" s="89">
        <f>13.127+7.878</f>
        <v>21.005000000000003</v>
      </c>
      <c r="E18" s="68">
        <f>1.133+1.895</f>
        <v>3.028</v>
      </c>
      <c r="F18" s="88">
        <f t="shared" si="0"/>
        <v>24.033</v>
      </c>
      <c r="G18" s="55"/>
      <c r="H18" s="56"/>
      <c r="I18" s="49"/>
      <c r="J18" s="50"/>
    </row>
    <row r="19" spans="2:10" s="3" customFormat="1" ht="33.75" customHeight="1">
      <c r="B19" s="70">
        <v>8</v>
      </c>
      <c r="C19" s="66" t="s">
        <v>21</v>
      </c>
      <c r="D19" s="90">
        <f>21.889+3.07</f>
        <v>24.959</v>
      </c>
      <c r="E19" s="67">
        <f>1.933+0.35</f>
        <v>2.283</v>
      </c>
      <c r="F19" s="69">
        <f t="shared" si="0"/>
        <v>27.242</v>
      </c>
      <c r="G19" s="55"/>
      <c r="H19" s="56"/>
      <c r="I19" s="49"/>
      <c r="J19" s="50"/>
    </row>
    <row r="20" spans="2:10" s="3" customFormat="1" ht="39" customHeight="1">
      <c r="B20" s="70">
        <v>9</v>
      </c>
      <c r="C20" s="71" t="s">
        <v>22</v>
      </c>
      <c r="D20" s="89">
        <f>65.218+4.575</f>
        <v>69.793</v>
      </c>
      <c r="E20" s="68">
        <v>1.933</v>
      </c>
      <c r="F20" s="69">
        <f t="shared" si="0"/>
        <v>71.72600000000001</v>
      </c>
      <c r="G20" s="55"/>
      <c r="H20" s="56"/>
      <c r="I20" s="49"/>
      <c r="J20" s="50"/>
    </row>
    <row r="21" spans="2:10" s="3" customFormat="1" ht="35.25" customHeight="1">
      <c r="B21" s="70">
        <v>10</v>
      </c>
      <c r="C21" s="71" t="s">
        <v>23</v>
      </c>
      <c r="D21" s="90">
        <f>4.68+1.627</f>
        <v>6.3069999999999995</v>
      </c>
      <c r="E21" s="68">
        <f>1.866+1.928</f>
        <v>3.794</v>
      </c>
      <c r="F21" s="69">
        <f t="shared" si="0"/>
        <v>10.100999999999999</v>
      </c>
      <c r="G21" s="55"/>
      <c r="H21" s="56"/>
      <c r="I21" s="49"/>
      <c r="J21" s="50"/>
    </row>
    <row r="22" spans="2:10" s="3" customFormat="1" ht="32.25" customHeight="1">
      <c r="B22" s="70">
        <v>11</v>
      </c>
      <c r="C22" s="71" t="s">
        <v>24</v>
      </c>
      <c r="D22" s="89">
        <f>6.57+8.883</f>
        <v>15.453</v>
      </c>
      <c r="E22" s="68">
        <f>1.492+1.904</f>
        <v>3.396</v>
      </c>
      <c r="F22" s="69">
        <f t="shared" si="0"/>
        <v>18.849</v>
      </c>
      <c r="G22" s="55"/>
      <c r="H22" s="56"/>
      <c r="I22" s="49"/>
      <c r="J22" s="50"/>
    </row>
    <row r="23" spans="2:10" s="3" customFormat="1" ht="36" customHeight="1">
      <c r="B23" s="70">
        <v>12</v>
      </c>
      <c r="C23" s="71" t="s">
        <v>25</v>
      </c>
      <c r="D23" s="89">
        <f>11.513+5.786</f>
        <v>17.299</v>
      </c>
      <c r="E23" s="68">
        <f>7.886+4.878</f>
        <v>12.764</v>
      </c>
      <c r="F23" s="69">
        <f t="shared" si="0"/>
        <v>30.063</v>
      </c>
      <c r="G23" s="55"/>
      <c r="H23" s="56"/>
      <c r="I23" s="49"/>
      <c r="J23" s="50"/>
    </row>
    <row r="24" spans="2:10" s="3" customFormat="1" ht="35.25" customHeight="1">
      <c r="B24" s="70">
        <v>13</v>
      </c>
      <c r="C24" s="71" t="s">
        <v>26</v>
      </c>
      <c r="D24" s="90">
        <f>8.393+4.522</f>
        <v>12.915000000000001</v>
      </c>
      <c r="E24" s="68">
        <f>3.092+2.754</f>
        <v>5.846</v>
      </c>
      <c r="F24" s="69">
        <f t="shared" si="0"/>
        <v>18.761000000000003</v>
      </c>
      <c r="G24" s="55"/>
      <c r="H24" s="56"/>
      <c r="I24" s="49"/>
      <c r="J24" s="50"/>
    </row>
    <row r="25" spans="2:10" s="3" customFormat="1" ht="35.25" customHeight="1">
      <c r="B25" s="70">
        <v>14</v>
      </c>
      <c r="C25" s="71" t="s">
        <v>27</v>
      </c>
      <c r="D25" s="89">
        <v>5.436</v>
      </c>
      <c r="E25" s="68">
        <v>2.08</v>
      </c>
      <c r="F25" s="69">
        <f t="shared" si="0"/>
        <v>7.516</v>
      </c>
      <c r="G25" s="55"/>
      <c r="H25" s="56"/>
      <c r="I25" s="49"/>
      <c r="J25" s="50"/>
    </row>
    <row r="26" spans="2:10" s="3" customFormat="1" ht="28.5" customHeight="1">
      <c r="B26" s="70">
        <v>15</v>
      </c>
      <c r="C26" s="71" t="s">
        <v>28</v>
      </c>
      <c r="D26" s="90">
        <f>26.562+0.802</f>
        <v>27.364</v>
      </c>
      <c r="E26" s="68">
        <f>5.43+1.758</f>
        <v>7.188</v>
      </c>
      <c r="F26" s="69">
        <f t="shared" si="0"/>
        <v>34.552</v>
      </c>
      <c r="G26" s="55"/>
      <c r="H26" s="56"/>
      <c r="I26" s="49"/>
      <c r="J26" s="50"/>
    </row>
    <row r="27" spans="2:10" s="3" customFormat="1" ht="34.5" customHeight="1">
      <c r="B27" s="70">
        <v>16</v>
      </c>
      <c r="C27" s="71" t="s">
        <v>29</v>
      </c>
      <c r="D27" s="89">
        <f>26.327+1.987</f>
        <v>28.314</v>
      </c>
      <c r="E27" s="68">
        <f>9.428+0.675</f>
        <v>10.103000000000002</v>
      </c>
      <c r="F27" s="69">
        <f t="shared" si="0"/>
        <v>38.417</v>
      </c>
      <c r="G27" s="55"/>
      <c r="H27" s="56"/>
      <c r="I27" s="49"/>
      <c r="J27" s="50"/>
    </row>
    <row r="28" spans="2:10" s="3" customFormat="1" ht="30.75" customHeight="1">
      <c r="B28" s="70">
        <v>17</v>
      </c>
      <c r="C28" s="71" t="s">
        <v>30</v>
      </c>
      <c r="D28" s="90">
        <f>5.141+1.777</f>
        <v>6.918</v>
      </c>
      <c r="E28" s="68">
        <f>1.923+0.795</f>
        <v>2.718</v>
      </c>
      <c r="F28" s="69">
        <f>D28+E28</f>
        <v>9.636</v>
      </c>
      <c r="G28" s="55"/>
      <c r="H28" s="56"/>
      <c r="I28" s="49"/>
      <c r="J28" s="50"/>
    </row>
    <row r="29" spans="2:10" s="3" customFormat="1" ht="30.75" customHeight="1">
      <c r="B29" s="70">
        <v>18</v>
      </c>
      <c r="C29" s="71" t="s">
        <v>31</v>
      </c>
      <c r="D29" s="89">
        <f>29.203+8.855</f>
        <v>38.058</v>
      </c>
      <c r="E29" s="68">
        <f>6.356+3.839</f>
        <v>10.195</v>
      </c>
      <c r="F29" s="69">
        <f t="shared" si="0"/>
        <v>48.253</v>
      </c>
      <c r="G29" s="55"/>
      <c r="H29" s="56"/>
      <c r="I29" s="49"/>
      <c r="J29" s="50"/>
    </row>
    <row r="30" spans="2:10" s="3" customFormat="1" ht="31.5" customHeight="1">
      <c r="B30" s="70">
        <v>19</v>
      </c>
      <c r="C30" s="71" t="s">
        <v>32</v>
      </c>
      <c r="D30" s="90">
        <v>7.062</v>
      </c>
      <c r="E30" s="68"/>
      <c r="F30" s="69">
        <f t="shared" si="0"/>
        <v>7.062</v>
      </c>
      <c r="G30" s="55"/>
      <c r="H30" s="56"/>
      <c r="I30" s="49"/>
      <c r="J30" s="50"/>
    </row>
    <row r="31" spans="2:10" s="3" customFormat="1" ht="35.25" customHeight="1">
      <c r="B31" s="70">
        <v>20</v>
      </c>
      <c r="C31" s="71" t="s">
        <v>33</v>
      </c>
      <c r="D31" s="89">
        <f>158.929+30.187</f>
        <v>189.116</v>
      </c>
      <c r="E31" s="68">
        <v>4.792</v>
      </c>
      <c r="F31" s="69">
        <f t="shared" si="0"/>
        <v>193.90800000000002</v>
      </c>
      <c r="G31" s="55"/>
      <c r="H31" s="56"/>
      <c r="I31" s="49"/>
      <c r="J31" s="50"/>
    </row>
    <row r="32" spans="2:10" s="8" customFormat="1" ht="20.25">
      <c r="B32" s="72"/>
      <c r="C32" s="72" t="s">
        <v>36</v>
      </c>
      <c r="D32" s="73">
        <f>SUM(D12:D31)</f>
        <v>641.1469999999999</v>
      </c>
      <c r="E32" s="74">
        <f>SUM(E12:E31)</f>
        <v>96.70800000000003</v>
      </c>
      <c r="F32" s="75">
        <f>SUM(F12:F31)</f>
        <v>737.8550000000001</v>
      </c>
      <c r="G32" s="59"/>
      <c r="H32" s="51"/>
      <c r="I32" s="51"/>
      <c r="J32" s="52"/>
    </row>
    <row r="33" spans="2:10" s="8" customFormat="1" ht="20.25">
      <c r="B33" s="76"/>
      <c r="C33" s="77"/>
      <c r="D33" s="78"/>
      <c r="E33" s="78"/>
      <c r="F33" s="78"/>
      <c r="G33" s="59"/>
      <c r="H33" s="51"/>
      <c r="I33" s="51"/>
      <c r="J33" s="52"/>
    </row>
    <row r="34" spans="2:10" ht="20.25">
      <c r="B34" s="79"/>
      <c r="C34" s="79"/>
      <c r="D34" s="80"/>
      <c r="E34" s="80"/>
      <c r="F34" s="80"/>
      <c r="G34" s="53"/>
      <c r="H34" s="53"/>
      <c r="I34" s="53"/>
      <c r="J34" s="54"/>
    </row>
    <row r="35" spans="2:10" ht="20.25">
      <c r="B35" s="79"/>
      <c r="C35" s="81" t="s">
        <v>38</v>
      </c>
      <c r="D35" s="81"/>
      <c r="E35" s="81"/>
      <c r="F35" s="81"/>
      <c r="G35" s="53"/>
      <c r="H35" s="53"/>
      <c r="I35" s="53"/>
      <c r="J35" s="54"/>
    </row>
    <row r="36" spans="2:13" s="9" customFormat="1" ht="21" customHeight="1">
      <c r="B36" s="82"/>
      <c r="C36" s="81" t="s">
        <v>39</v>
      </c>
      <c r="D36" s="81"/>
      <c r="E36" s="81"/>
      <c r="F36" s="81" t="s">
        <v>40</v>
      </c>
      <c r="G36" s="13"/>
      <c r="H36" s="13"/>
      <c r="I36" s="13"/>
      <c r="J36" s="46"/>
      <c r="K36" s="46"/>
      <c r="L36" s="46"/>
      <c r="M36" s="46"/>
    </row>
    <row r="37" spans="2:9" ht="12.75">
      <c r="B37" s="11"/>
      <c r="C37" s="11"/>
      <c r="D37" s="57"/>
      <c r="E37" s="57"/>
      <c r="F37" s="57"/>
      <c r="G37" s="11"/>
      <c r="H37" s="11"/>
      <c r="I37" s="11"/>
    </row>
    <row r="38" spans="2:9" ht="12.75">
      <c r="B38" s="11"/>
      <c r="C38" s="11"/>
      <c r="D38" s="57"/>
      <c r="E38" s="57"/>
      <c r="F38" s="57"/>
      <c r="G38" s="11"/>
      <c r="H38" s="11"/>
      <c r="I38" s="11"/>
    </row>
    <row r="39" spans="2:9" ht="12.75">
      <c r="B39" s="11"/>
      <c r="C39" s="11"/>
      <c r="D39" s="57"/>
      <c r="E39" s="57"/>
      <c r="F39" s="57"/>
      <c r="G39" s="11"/>
      <c r="H39" s="11"/>
      <c r="I39" s="11"/>
    </row>
    <row r="40" spans="2:9" ht="12.75" customHeight="1">
      <c r="B40" s="11"/>
      <c r="C40" s="11"/>
      <c r="D40" s="58"/>
      <c r="E40" s="58"/>
      <c r="F40" s="58"/>
      <c r="G40" s="11"/>
      <c r="H40" s="11"/>
      <c r="I40" s="11"/>
    </row>
    <row r="41" spans="2:9" ht="12.75">
      <c r="B41" s="11"/>
      <c r="C41" s="11"/>
      <c r="D41" s="11"/>
      <c r="E41" s="11"/>
      <c r="F41" s="11"/>
      <c r="G41" s="11"/>
      <c r="H41" s="11"/>
      <c r="I41" s="11"/>
    </row>
    <row r="42" spans="2:9" ht="12.75">
      <c r="B42" s="11"/>
      <c r="C42" s="11"/>
      <c r="D42" s="11"/>
      <c r="E42" s="11"/>
      <c r="F42" s="11"/>
      <c r="G42" s="11"/>
      <c r="H42" s="11"/>
      <c r="I42" s="11"/>
    </row>
    <row r="43" spans="2:9" ht="12.75">
      <c r="B43" s="11"/>
      <c r="C43" s="11"/>
      <c r="D43" s="11"/>
      <c r="E43" s="11"/>
      <c r="F43" s="11"/>
      <c r="G43" s="11"/>
      <c r="H43" s="11"/>
      <c r="I43" s="11"/>
    </row>
    <row r="44" spans="2:9" ht="12.75">
      <c r="B44" s="11"/>
      <c r="C44" s="11"/>
      <c r="D44" s="11"/>
      <c r="E44" s="11"/>
      <c r="F44" s="11"/>
      <c r="G44" s="11"/>
      <c r="H44" s="11"/>
      <c r="I44" s="11"/>
    </row>
    <row r="45" spans="2:9" ht="12.75">
      <c r="B45" s="11"/>
      <c r="C45" s="11"/>
      <c r="D45" s="11"/>
      <c r="E45" s="11"/>
      <c r="F45" s="11"/>
      <c r="G45" s="11"/>
      <c r="H45" s="11"/>
      <c r="I45" s="11"/>
    </row>
    <row r="46" spans="2:9" ht="12.75">
      <c r="B46" s="11"/>
      <c r="C46" s="11"/>
      <c r="D46" s="11"/>
      <c r="E46" s="11"/>
      <c r="F46" s="11"/>
      <c r="G46" s="11"/>
      <c r="H46" s="11"/>
      <c r="I46" s="11"/>
    </row>
    <row r="47" spans="2:9" ht="12.75">
      <c r="B47" s="11"/>
      <c r="C47" s="11"/>
      <c r="D47" s="11"/>
      <c r="E47" s="11"/>
      <c r="F47" s="11"/>
      <c r="G47" s="11"/>
      <c r="H47" s="11"/>
      <c r="I47" s="11"/>
    </row>
    <row r="48" spans="2:9" ht="12.75">
      <c r="B48" s="11"/>
      <c r="C48" s="11"/>
      <c r="D48" s="11"/>
      <c r="E48" s="11"/>
      <c r="F48" s="11"/>
      <c r="G48" s="11"/>
      <c r="H48" s="11"/>
      <c r="I48" s="11"/>
    </row>
    <row r="49" spans="2:9" ht="12.75">
      <c r="B49" s="11"/>
      <c r="C49" s="11"/>
      <c r="D49" s="11"/>
      <c r="E49" s="11"/>
      <c r="F49" s="11"/>
      <c r="G49" s="11"/>
      <c r="H49" s="11"/>
      <c r="I49" s="11"/>
    </row>
    <row r="50" spans="2:9" ht="12.75">
      <c r="B50" s="11"/>
      <c r="C50" s="11"/>
      <c r="D50" s="11"/>
      <c r="E50" s="11"/>
      <c r="F50" s="11"/>
      <c r="G50" s="11"/>
      <c r="H50" s="11"/>
      <c r="I50" s="11"/>
    </row>
    <row r="51" spans="2:9" ht="12.75">
      <c r="B51" s="11"/>
      <c r="C51" s="11"/>
      <c r="D51" s="11"/>
      <c r="E51" s="11"/>
      <c r="F51" s="11"/>
      <c r="G51" s="11"/>
      <c r="H51" s="11"/>
      <c r="I51" s="11"/>
    </row>
    <row r="52" spans="2:9" ht="12.75">
      <c r="B52" s="11"/>
      <c r="C52" s="11"/>
      <c r="D52" s="11"/>
      <c r="E52" s="11"/>
      <c r="F52" s="11"/>
      <c r="G52" s="11"/>
      <c r="H52" s="11"/>
      <c r="I52" s="11"/>
    </row>
    <row r="53" spans="2:9" ht="12.75">
      <c r="B53" s="11"/>
      <c r="C53" s="11"/>
      <c r="D53" s="11"/>
      <c r="E53" s="11"/>
      <c r="F53" s="11"/>
      <c r="G53" s="11"/>
      <c r="H53" s="11"/>
      <c r="I53" s="11"/>
    </row>
    <row r="54" spans="2:9" ht="12.75">
      <c r="B54" s="11"/>
      <c r="C54" s="11"/>
      <c r="D54" s="11"/>
      <c r="E54" s="11"/>
      <c r="F54" s="11"/>
      <c r="G54" s="11"/>
      <c r="H54" s="11"/>
      <c r="I54" s="11"/>
    </row>
    <row r="55" spans="2:9" ht="12.75">
      <c r="B55" s="11"/>
      <c r="C55" s="11"/>
      <c r="D55" s="11"/>
      <c r="E55" s="11"/>
      <c r="F55" s="11"/>
      <c r="G55" s="11"/>
      <c r="H55" s="11"/>
      <c r="I55" s="11"/>
    </row>
    <row r="56" spans="2:9" ht="12.75">
      <c r="B56" s="11"/>
      <c r="C56" s="11"/>
      <c r="D56" s="11"/>
      <c r="E56" s="11"/>
      <c r="F56" s="11"/>
      <c r="G56" s="11"/>
      <c r="H56" s="11"/>
      <c r="I56" s="11"/>
    </row>
    <row r="57" spans="2:9" ht="12.75">
      <c r="B57" s="11"/>
      <c r="C57" s="11"/>
      <c r="D57" s="11"/>
      <c r="E57" s="11"/>
      <c r="F57" s="11"/>
      <c r="G57" s="11"/>
      <c r="H57" s="11"/>
      <c r="I57" s="11"/>
    </row>
    <row r="58" spans="2:9" ht="12.75">
      <c r="B58" s="11"/>
      <c r="C58" s="11"/>
      <c r="D58" s="11"/>
      <c r="E58" s="11"/>
      <c r="F58" s="11"/>
      <c r="G58" s="11"/>
      <c r="H58" s="11"/>
      <c r="I58" s="11"/>
    </row>
    <row r="59" spans="2:9" ht="12.75">
      <c r="B59" s="11"/>
      <c r="C59" s="11"/>
      <c r="D59" s="11"/>
      <c r="E59" s="11"/>
      <c r="F59" s="11"/>
      <c r="G59" s="11"/>
      <c r="H59" s="11"/>
      <c r="I59" s="11"/>
    </row>
    <row r="60" spans="2:9" ht="12.75">
      <c r="B60" s="11"/>
      <c r="C60" s="11"/>
      <c r="D60" s="11"/>
      <c r="E60" s="11"/>
      <c r="F60" s="11"/>
      <c r="G60" s="11"/>
      <c r="H60" s="11"/>
      <c r="I60" s="11"/>
    </row>
    <row r="61" spans="2:9" ht="12.75">
      <c r="B61" s="11"/>
      <c r="C61" s="11"/>
      <c r="D61" s="11"/>
      <c r="E61" s="11"/>
      <c r="F61" s="11"/>
      <c r="G61" s="11"/>
      <c r="H61" s="11"/>
      <c r="I61" s="11"/>
    </row>
    <row r="62" spans="2:9" ht="12.75">
      <c r="B62" s="11"/>
      <c r="C62" s="11"/>
      <c r="D62" s="11"/>
      <c r="E62" s="11"/>
      <c r="F62" s="11"/>
      <c r="G62" s="11"/>
      <c r="H62" s="11"/>
      <c r="I62" s="11"/>
    </row>
    <row r="63" spans="2:9" ht="12.75">
      <c r="B63" s="11"/>
      <c r="C63" s="11"/>
      <c r="D63" s="11"/>
      <c r="E63" s="11"/>
      <c r="F63" s="11"/>
      <c r="G63" s="11"/>
      <c r="H63" s="11"/>
      <c r="I63" s="11"/>
    </row>
    <row r="64" spans="3:9" ht="12.75">
      <c r="C64" s="11"/>
      <c r="D64" s="43"/>
      <c r="E64" s="43"/>
      <c r="F64" s="43"/>
      <c r="G64" s="11"/>
      <c r="H64" s="11"/>
      <c r="I64" s="11"/>
    </row>
    <row r="65" spans="3:9" ht="12.75">
      <c r="C65" s="11"/>
      <c r="D65" s="43"/>
      <c r="E65" s="43"/>
      <c r="F65" s="43"/>
      <c r="G65" s="11"/>
      <c r="H65" s="11"/>
      <c r="I65" s="11"/>
    </row>
    <row r="66" spans="3:9" ht="12.75">
      <c r="C66" s="11"/>
      <c r="D66" s="43"/>
      <c r="E66" s="43"/>
      <c r="F66" s="43"/>
      <c r="G66" s="11"/>
      <c r="H66" s="11"/>
      <c r="I66" s="11"/>
    </row>
    <row r="67" spans="3:9" ht="12.75">
      <c r="C67" s="11"/>
      <c r="D67" s="43"/>
      <c r="E67" s="43"/>
      <c r="F67" s="43"/>
      <c r="G67" s="11"/>
      <c r="H67" s="11"/>
      <c r="I67" s="11"/>
    </row>
    <row r="68" spans="3:9" ht="12.75">
      <c r="C68" s="11"/>
      <c r="D68" s="43"/>
      <c r="E68" s="43"/>
      <c r="F68" s="43"/>
      <c r="G68" s="11"/>
      <c r="H68" s="11"/>
      <c r="I68" s="11"/>
    </row>
    <row r="69" spans="3:9" ht="12.75">
      <c r="C69" s="11"/>
      <c r="D69" s="43"/>
      <c r="E69" s="43"/>
      <c r="F69" s="43"/>
      <c r="G69" s="11"/>
      <c r="H69" s="11"/>
      <c r="I69" s="11"/>
    </row>
    <row r="70" spans="3:9" ht="12.75">
      <c r="C70" s="11"/>
      <c r="D70" s="43"/>
      <c r="E70" s="43"/>
      <c r="F70" s="43"/>
      <c r="G70" s="11"/>
      <c r="H70" s="11"/>
      <c r="I70" s="11"/>
    </row>
    <row r="71" spans="3:9" ht="12.75">
      <c r="C71" s="11"/>
      <c r="D71" s="43"/>
      <c r="E71" s="43"/>
      <c r="F71" s="43"/>
      <c r="G71" s="11"/>
      <c r="H71" s="11"/>
      <c r="I71" s="11"/>
    </row>
    <row r="72" spans="3:9" ht="12.75">
      <c r="C72" s="11"/>
      <c r="D72" s="43"/>
      <c r="E72" s="43"/>
      <c r="F72" s="43"/>
      <c r="G72" s="11"/>
      <c r="H72" s="11"/>
      <c r="I72" s="11"/>
    </row>
    <row r="73" spans="3:9" ht="12.75">
      <c r="C73" s="11"/>
      <c r="D73" s="11"/>
      <c r="E73" s="11"/>
      <c r="F73" s="11"/>
      <c r="G73" s="11"/>
      <c r="H73" s="11"/>
      <c r="I73" s="11"/>
    </row>
    <row r="74" spans="3:9" ht="12.75">
      <c r="C74" s="11"/>
      <c r="D74" s="11"/>
      <c r="E74" s="11"/>
      <c r="F74" s="11"/>
      <c r="G74" s="11"/>
      <c r="H74" s="11"/>
      <c r="I74" s="11"/>
    </row>
    <row r="75" spans="3:9" ht="12.75">
      <c r="C75" s="11"/>
      <c r="D75" s="11"/>
      <c r="E75" s="11"/>
      <c r="F75" s="11"/>
      <c r="G75" s="11"/>
      <c r="H75" s="11"/>
      <c r="I75" s="11"/>
    </row>
    <row r="76" spans="3:9" ht="12.75">
      <c r="C76" s="11"/>
      <c r="D76" s="11"/>
      <c r="E76" s="11"/>
      <c r="F76" s="11"/>
      <c r="G76" s="11"/>
      <c r="H76" s="11"/>
      <c r="I76" s="11"/>
    </row>
    <row r="77" spans="3:9" ht="12.75">
      <c r="C77" s="11"/>
      <c r="D77" s="11"/>
      <c r="E77" s="11"/>
      <c r="F77" s="11"/>
      <c r="G77" s="11"/>
      <c r="H77" s="11"/>
      <c r="I77" s="11"/>
    </row>
    <row r="78" spans="3:9" ht="12.75">
      <c r="C78" s="11"/>
      <c r="D78" s="11"/>
      <c r="E78" s="11"/>
      <c r="F78" s="11"/>
      <c r="G78" s="11"/>
      <c r="H78" s="11"/>
      <c r="I78" s="11"/>
    </row>
    <row r="79" spans="3:9" ht="12.75">
      <c r="C79" s="11"/>
      <c r="D79" s="11"/>
      <c r="E79" s="11"/>
      <c r="F79" s="11"/>
      <c r="G79" s="11"/>
      <c r="H79" s="11"/>
      <c r="I79" s="11"/>
    </row>
    <row r="80" spans="3:9" ht="12.75">
      <c r="C80" s="11"/>
      <c r="D80" s="11"/>
      <c r="E80" s="11"/>
      <c r="F80" s="11"/>
      <c r="G80" s="11"/>
      <c r="H80" s="11"/>
      <c r="I80" s="11"/>
    </row>
  </sheetData>
  <sheetProtection/>
  <mergeCells count="1">
    <mergeCell ref="C8:F8"/>
  </mergeCells>
  <printOptions/>
  <pageMargins left="0.76" right="0.1968503937007874" top="0.31" bottom="0.11811023622047245" header="0.31" footer="0.11811023622047245"/>
  <pageSetup fitToWidth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4.375" style="4" customWidth="1"/>
    <col min="2" max="2" width="18.00390625" style="4" customWidth="1"/>
    <col min="3" max="3" width="15.875" style="4" customWidth="1"/>
    <col min="4" max="4" width="12.875" style="4" customWidth="1"/>
    <col min="5" max="5" width="15.25390625" style="4" customWidth="1"/>
    <col min="6" max="6" width="13.25390625" style="4" customWidth="1"/>
    <col min="7" max="7" width="10.375" style="4" customWidth="1"/>
    <col min="8" max="8" width="9.375" style="4" customWidth="1"/>
    <col min="9" max="9" width="12.25390625" style="4" customWidth="1"/>
    <col min="10" max="10" width="10.125" style="4" customWidth="1"/>
    <col min="11" max="11" width="9.125" style="4" customWidth="1"/>
    <col min="12" max="12" width="9.375" style="4" bestFit="1" customWidth="1"/>
    <col min="13" max="16384" width="9.125" style="4" customWidth="1"/>
  </cols>
  <sheetData>
    <row r="1" spans="1:9" s="3" customFormat="1" ht="34.5" customHeight="1">
      <c r="A1" s="95" t="s">
        <v>34</v>
      </c>
      <c r="B1" s="96"/>
      <c r="C1" s="96"/>
      <c r="D1" s="96"/>
      <c r="E1" s="96"/>
      <c r="F1" s="96"/>
      <c r="G1" s="96"/>
      <c r="H1" s="96"/>
      <c r="I1" s="97"/>
    </row>
    <row r="2" spans="1:9" s="2" customFormat="1" ht="15">
      <c r="A2" s="10"/>
      <c r="B2" s="10"/>
      <c r="C2" s="10"/>
      <c r="D2" s="10"/>
      <c r="E2" s="10"/>
      <c r="F2" s="10"/>
      <c r="G2" s="10"/>
      <c r="H2" s="15" t="s">
        <v>14</v>
      </c>
      <c r="I2" s="10"/>
    </row>
    <row r="3" spans="1:9" s="2" customFormat="1" ht="15.75" thickBot="1">
      <c r="A3" s="10"/>
      <c r="B3" s="10"/>
      <c r="C3" s="10"/>
      <c r="D3" s="10"/>
      <c r="E3" s="10"/>
      <c r="F3" s="10"/>
      <c r="G3" s="10"/>
      <c r="H3" s="16">
        <v>1</v>
      </c>
      <c r="I3" s="10"/>
    </row>
    <row r="4" spans="1:10" s="5" customFormat="1" ht="57.75" customHeight="1" thickBot="1">
      <c r="A4" s="17"/>
      <c r="B4" s="18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11</v>
      </c>
      <c r="I4" s="19" t="s">
        <v>10</v>
      </c>
      <c r="J4" s="41"/>
    </row>
    <row r="5" spans="1:11" s="5" customFormat="1" ht="15.75" customHeight="1">
      <c r="A5" s="20">
        <v>1</v>
      </c>
      <c r="B5" s="21" t="str">
        <f>Видатки!C12</f>
        <v>Добренська</v>
      </c>
      <c r="C5" s="22" t="e">
        <f>Видатки!#REF!</f>
        <v>#REF!</v>
      </c>
      <c r="D5" s="22">
        <v>356.3</v>
      </c>
      <c r="E5" s="22" t="e">
        <f>ROUND((C5-D5+ABS(C5-D5))/2,3)</f>
        <v>#REF!</v>
      </c>
      <c r="F5" s="23" t="e">
        <f>ROUND(E5/($E$29+$D$26+$G27),3)</f>
        <v>#REF!</v>
      </c>
      <c r="G5" s="24" t="e">
        <f aca="true" t="shared" si="0" ref="G5:G26">(D5-C5+ABS(C5-D5))/2</f>
        <v>#REF!</v>
      </c>
      <c r="H5" s="24" t="e">
        <f aca="true" t="shared" si="1" ref="H5:H24">G5*A</f>
        <v>#REF!</v>
      </c>
      <c r="I5" s="23" t="e">
        <f>G5/Трансферти!D5</f>
        <v>#REF!</v>
      </c>
      <c r="J5" s="42"/>
      <c r="K5" s="5">
        <v>1.3</v>
      </c>
    </row>
    <row r="6" spans="1:11" s="5" customFormat="1" ht="15.75" customHeight="1">
      <c r="A6" s="20">
        <v>2</v>
      </c>
      <c r="B6" s="21" t="str">
        <f>Видатки!C13</f>
        <v>Доброкриничанська</v>
      </c>
      <c r="C6" s="22" t="e">
        <f>Видатки!#REF!</f>
        <v>#REF!</v>
      </c>
      <c r="D6" s="22">
        <v>382.2</v>
      </c>
      <c r="E6" s="22" t="e">
        <f aca="true" t="shared" si="2" ref="E6:E24">ROUND((C6-D6+ABS(C6-D6))/2,3)</f>
        <v>#REF!</v>
      </c>
      <c r="F6" s="23" t="e">
        <f>ROUND(E6/($E$29+$D$26+$G27),3)</f>
        <v>#REF!</v>
      </c>
      <c r="G6" s="24" t="e">
        <f t="shared" si="0"/>
        <v>#REF!</v>
      </c>
      <c r="H6" s="24" t="e">
        <f t="shared" si="1"/>
        <v>#REF!</v>
      </c>
      <c r="I6" s="23" t="e">
        <f>G6/Трансферти!D6</f>
        <v>#REF!</v>
      </c>
      <c r="J6" s="42"/>
      <c r="K6" s="5">
        <v>0.7</v>
      </c>
    </row>
    <row r="7" spans="1:11" s="5" customFormat="1" ht="15.75" customHeight="1">
      <c r="A7" s="20">
        <v>3</v>
      </c>
      <c r="B7" s="21" t="str">
        <f>Видатки!C14</f>
        <v>Єрмолівська</v>
      </c>
      <c r="C7" s="22" t="e">
        <f>Видатки!#REF!</f>
        <v>#REF!</v>
      </c>
      <c r="D7" s="22">
        <v>144.5</v>
      </c>
      <c r="E7" s="22" t="e">
        <f t="shared" si="2"/>
        <v>#REF!</v>
      </c>
      <c r="F7" s="23" t="e">
        <f>ROUND(E7/($E$29+$D$26+$G27),3)</f>
        <v>#REF!</v>
      </c>
      <c r="G7" s="24" t="e">
        <f t="shared" si="0"/>
        <v>#REF!</v>
      </c>
      <c r="H7" s="24" t="e">
        <f t="shared" si="1"/>
        <v>#REF!</v>
      </c>
      <c r="I7" s="23" t="e">
        <f>G7/Трансферти!D7</f>
        <v>#REF!</v>
      </c>
      <c r="J7" s="42"/>
      <c r="K7" s="5">
        <v>0.3</v>
      </c>
    </row>
    <row r="8" spans="1:11" s="5" customFormat="1" ht="15.75" customHeight="1">
      <c r="A8" s="20">
        <v>4</v>
      </c>
      <c r="B8" s="21" t="str">
        <f>Видатки!C15</f>
        <v>Інгульська</v>
      </c>
      <c r="C8" s="22" t="e">
        <f>Видатки!#REF!</f>
        <v>#REF!</v>
      </c>
      <c r="D8" s="22">
        <v>379.7</v>
      </c>
      <c r="E8" s="22" t="e">
        <f t="shared" si="2"/>
        <v>#REF!</v>
      </c>
      <c r="F8" s="23" t="e">
        <f>ROUND(E8/($E$29+$D$26+$G27),3)</f>
        <v>#REF!</v>
      </c>
      <c r="G8" s="24" t="e">
        <f t="shared" si="0"/>
        <v>#REF!</v>
      </c>
      <c r="H8" s="24" t="e">
        <f t="shared" si="1"/>
        <v>#REF!</v>
      </c>
      <c r="I8" s="23" t="e">
        <f>G8/Трансферти!D8</f>
        <v>#REF!</v>
      </c>
      <c r="J8" s="42"/>
      <c r="K8" s="5">
        <v>0.5</v>
      </c>
    </row>
    <row r="9" spans="1:11" s="5" customFormat="1" ht="15.75" customHeight="1">
      <c r="A9" s="20">
        <v>5</v>
      </c>
      <c r="B9" s="21" t="str">
        <f>Видатки!C16</f>
        <v>Кашперо-Миколаївська</v>
      </c>
      <c r="C9" s="22" t="e">
        <f>Видатки!#REF!</f>
        <v>#REF!</v>
      </c>
      <c r="D9" s="22">
        <v>110.5</v>
      </c>
      <c r="E9" s="22" t="e">
        <f t="shared" si="2"/>
        <v>#REF!</v>
      </c>
      <c r="F9" s="23" t="e">
        <f>ROUND(E9/($E$29+$D$26+$G27),3)</f>
        <v>#REF!</v>
      </c>
      <c r="G9" s="24" t="e">
        <f t="shared" si="0"/>
        <v>#REF!</v>
      </c>
      <c r="H9" s="24" t="e">
        <f t="shared" si="1"/>
        <v>#REF!</v>
      </c>
      <c r="I9" s="23" t="e">
        <f>G9/Трансферти!D9</f>
        <v>#REF!</v>
      </c>
      <c r="J9" s="42"/>
      <c r="K9" s="5">
        <v>0.5</v>
      </c>
    </row>
    <row r="10" spans="1:11" s="5" customFormat="1" ht="15.75" customHeight="1">
      <c r="A10" s="20">
        <v>6</v>
      </c>
      <c r="B10" s="21" t="str">
        <f>Видатки!C17</f>
        <v>Костичівська</v>
      </c>
      <c r="C10" s="22" t="e">
        <f>Видатки!#REF!</f>
        <v>#REF!</v>
      </c>
      <c r="D10" s="22">
        <v>141.2</v>
      </c>
      <c r="E10" s="22" t="e">
        <f t="shared" si="2"/>
        <v>#REF!</v>
      </c>
      <c r="F10" s="23" t="e">
        <f>ROUND(E10/($E$29+$D$26+$G27),3)</f>
        <v>#REF!</v>
      </c>
      <c r="G10" s="24" t="e">
        <f t="shared" si="0"/>
        <v>#REF!</v>
      </c>
      <c r="H10" s="24" t="e">
        <f t="shared" si="1"/>
        <v>#REF!</v>
      </c>
      <c r="I10" s="23" t="e">
        <f>G10/Трансферти!D10</f>
        <v>#REF!</v>
      </c>
      <c r="J10" s="42"/>
      <c r="K10" s="5">
        <v>0.5</v>
      </c>
    </row>
    <row r="11" spans="1:11" s="5" customFormat="1" ht="15.75" customHeight="1">
      <c r="A11" s="20">
        <v>7</v>
      </c>
      <c r="B11" s="21" t="str">
        <f>Видатки!C18</f>
        <v>Ленінська</v>
      </c>
      <c r="C11" s="22" t="e">
        <f>Видатки!#REF!</f>
        <v>#REF!</v>
      </c>
      <c r="D11" s="22">
        <v>148.9</v>
      </c>
      <c r="E11" s="22" t="e">
        <f t="shared" si="2"/>
        <v>#REF!</v>
      </c>
      <c r="F11" s="23" t="e">
        <f>ROUND(E11/($E$29+$D$26+$G27),3)</f>
        <v>#REF!</v>
      </c>
      <c r="G11" s="24" t="e">
        <f t="shared" si="0"/>
        <v>#REF!</v>
      </c>
      <c r="H11" s="24" t="e">
        <f t="shared" si="1"/>
        <v>#REF!</v>
      </c>
      <c r="I11" s="23" t="e">
        <f>G11/Трансферти!D11</f>
        <v>#REF!</v>
      </c>
      <c r="J11" s="42"/>
      <c r="K11" s="5">
        <v>0.3</v>
      </c>
    </row>
    <row r="12" spans="1:11" s="5" customFormat="1" ht="15.75" customHeight="1">
      <c r="A12" s="20">
        <v>8</v>
      </c>
      <c r="B12" s="21" t="str">
        <f>Видатки!C19</f>
        <v>Лоцкинська</v>
      </c>
      <c r="C12" s="22" t="e">
        <f>Видатки!#REF!</f>
        <v>#REF!</v>
      </c>
      <c r="D12" s="22">
        <v>302.4</v>
      </c>
      <c r="E12" s="22" t="e">
        <f t="shared" si="2"/>
        <v>#REF!</v>
      </c>
      <c r="F12" s="23" t="e">
        <f>ROUND(E12/($E$29+$D$26+$G27),3)</f>
        <v>#REF!</v>
      </c>
      <c r="G12" s="24" t="e">
        <f t="shared" si="0"/>
        <v>#REF!</v>
      </c>
      <c r="H12" s="24" t="e">
        <f t="shared" si="1"/>
        <v>#REF!</v>
      </c>
      <c r="I12" s="23" t="e">
        <f>G12/Трансферти!D12</f>
        <v>#REF!</v>
      </c>
      <c r="J12" s="42"/>
      <c r="K12" s="5">
        <v>0.8</v>
      </c>
    </row>
    <row r="13" spans="1:11" s="5" customFormat="1" ht="15.75" customHeight="1">
      <c r="A13" s="20">
        <v>9</v>
      </c>
      <c r="B13" s="21" t="str">
        <f>Видатки!C20</f>
        <v>Мар"ївська</v>
      </c>
      <c r="C13" s="22" t="e">
        <f>Видатки!#REF!</f>
        <v>#REF!</v>
      </c>
      <c r="D13" s="22">
        <v>411.6</v>
      </c>
      <c r="E13" s="22" t="e">
        <f t="shared" si="2"/>
        <v>#REF!</v>
      </c>
      <c r="F13" s="23" t="e">
        <f>ROUND(E13/($E$29+$D$26+$G27),2)</f>
        <v>#REF!</v>
      </c>
      <c r="G13" s="24" t="e">
        <f t="shared" si="0"/>
        <v>#REF!</v>
      </c>
      <c r="H13" s="24" t="e">
        <f t="shared" si="1"/>
        <v>#REF!</v>
      </c>
      <c r="I13" s="23" t="e">
        <f>G13/Трансферти!D13</f>
        <v>#REF!</v>
      </c>
      <c r="J13" s="42"/>
      <c r="K13" s="5">
        <v>1</v>
      </c>
    </row>
    <row r="14" spans="1:11" s="5" customFormat="1" ht="15.75" customHeight="1">
      <c r="A14" s="20">
        <v>10</v>
      </c>
      <c r="B14" s="21" t="str">
        <f>Видатки!C21</f>
        <v>Новоіванівська</v>
      </c>
      <c r="C14" s="22" t="e">
        <f>Видатки!#REF!</f>
        <v>#REF!</v>
      </c>
      <c r="D14" s="22">
        <v>95.1</v>
      </c>
      <c r="E14" s="22" t="e">
        <f t="shared" si="2"/>
        <v>#REF!</v>
      </c>
      <c r="F14" s="23" t="e">
        <f>ROUND(E14/($E$29+$D$26+$G28),3)</f>
        <v>#REF!</v>
      </c>
      <c r="G14" s="24" t="e">
        <f t="shared" si="0"/>
        <v>#REF!</v>
      </c>
      <c r="H14" s="24" t="e">
        <f t="shared" si="1"/>
        <v>#REF!</v>
      </c>
      <c r="I14" s="23" t="e">
        <f>G14/Трансферти!D14</f>
        <v>#REF!</v>
      </c>
      <c r="J14" s="42"/>
      <c r="K14" s="5">
        <v>0.3</v>
      </c>
    </row>
    <row r="15" spans="1:11" s="5" customFormat="1" ht="15.75" customHeight="1">
      <c r="A15" s="20">
        <v>11</v>
      </c>
      <c r="B15" s="21" t="str">
        <f>Видатки!C22</f>
        <v>Новоолександрівська</v>
      </c>
      <c r="C15" s="22" t="e">
        <f>Видатки!#REF!</f>
        <v>#REF!</v>
      </c>
      <c r="D15" s="22">
        <v>117.3</v>
      </c>
      <c r="E15" s="22" t="e">
        <f t="shared" si="2"/>
        <v>#REF!</v>
      </c>
      <c r="F15" s="23" t="e">
        <f>ROUND(E15/($E$29+$D$26+$G27),3)</f>
        <v>#REF!</v>
      </c>
      <c r="G15" s="24" t="e">
        <f t="shared" si="0"/>
        <v>#REF!</v>
      </c>
      <c r="H15" s="24" t="e">
        <f t="shared" si="1"/>
        <v>#REF!</v>
      </c>
      <c r="I15" s="23" t="e">
        <f>G15/Трансферти!D15</f>
        <v>#REF!</v>
      </c>
      <c r="J15" s="42"/>
      <c r="K15" s="5">
        <v>0.4</v>
      </c>
    </row>
    <row r="16" spans="1:11" s="5" customFormat="1" ht="15.75" customHeight="1">
      <c r="A16" s="20">
        <v>12</v>
      </c>
      <c r="B16" s="21" t="str">
        <f>Видатки!C23</f>
        <v>Новопавлівська</v>
      </c>
      <c r="C16" s="22" t="e">
        <f>Видатки!#REF!</f>
        <v>#REF!</v>
      </c>
      <c r="D16" s="22">
        <v>191.3</v>
      </c>
      <c r="E16" s="22" t="e">
        <f>ROUND((C16-D16+ABS(C16-D16))/2,3)</f>
        <v>#REF!</v>
      </c>
      <c r="F16" s="23" t="e">
        <f>ROUND(E16/($E$29+$D$26+$G27),3)</f>
        <v>#REF!</v>
      </c>
      <c r="G16" s="24" t="e">
        <f>(D16-C16+ABS(C16-D16))/2</f>
        <v>#REF!</v>
      </c>
      <c r="H16" s="24" t="e">
        <f t="shared" si="1"/>
        <v>#REF!</v>
      </c>
      <c r="I16" s="23" t="e">
        <f>G16/Трансферти!D16</f>
        <v>#REF!</v>
      </c>
      <c r="J16" s="42"/>
      <c r="K16" s="5">
        <v>0.3</v>
      </c>
    </row>
    <row r="17" spans="1:11" s="5" customFormat="1" ht="15.75" customHeight="1">
      <c r="A17" s="20">
        <v>13</v>
      </c>
      <c r="B17" s="21" t="str">
        <f>Видатки!C24</f>
        <v>Новосергіївська</v>
      </c>
      <c r="C17" s="22" t="e">
        <f>Видатки!#REF!</f>
        <v>#REF!</v>
      </c>
      <c r="D17" s="22">
        <v>131.4</v>
      </c>
      <c r="E17" s="22" t="e">
        <f t="shared" si="2"/>
        <v>#REF!</v>
      </c>
      <c r="F17" s="23" t="e">
        <f>ROUND(E17/($E$29+$D$26+$G27),3)</f>
        <v>#REF!</v>
      </c>
      <c r="G17" s="24" t="e">
        <f t="shared" si="0"/>
        <v>#REF!</v>
      </c>
      <c r="H17" s="24" t="e">
        <f t="shared" si="1"/>
        <v>#REF!</v>
      </c>
      <c r="I17" s="23" t="e">
        <f>G17/Трансферти!D17</f>
        <v>#REF!</v>
      </c>
      <c r="J17" s="42"/>
      <c r="K17" s="5">
        <v>0.2</v>
      </c>
    </row>
    <row r="18" spans="1:11" s="5" customFormat="1" ht="15.75" customHeight="1">
      <c r="A18" s="20">
        <v>14</v>
      </c>
      <c r="B18" s="21" t="str">
        <f>Видатки!C25</f>
        <v>Пісківська</v>
      </c>
      <c r="C18" s="22" t="e">
        <f>Видатки!#REF!</f>
        <v>#REF!</v>
      </c>
      <c r="D18" s="22">
        <v>132.2</v>
      </c>
      <c r="E18" s="22" t="e">
        <f t="shared" si="2"/>
        <v>#REF!</v>
      </c>
      <c r="F18" s="23" t="e">
        <f>ROUND(E18/($E$29+$D$26+$G27),3)</f>
        <v>#REF!</v>
      </c>
      <c r="G18" s="24" t="e">
        <f t="shared" si="0"/>
        <v>#REF!</v>
      </c>
      <c r="H18" s="24" t="e">
        <f t="shared" si="1"/>
        <v>#REF!</v>
      </c>
      <c r="I18" s="23" t="e">
        <f>G18/Трансферти!D18</f>
        <v>#REF!</v>
      </c>
      <c r="J18" s="42"/>
      <c r="K18" s="5">
        <v>0.3</v>
      </c>
    </row>
    <row r="19" spans="1:11" s="5" customFormat="1" ht="15.75" customHeight="1">
      <c r="A19" s="20">
        <v>15</v>
      </c>
      <c r="B19" s="21" t="str">
        <f>Видатки!C26</f>
        <v>Плющівська</v>
      </c>
      <c r="C19" s="22" t="e">
        <f>Видатки!#REF!</f>
        <v>#REF!</v>
      </c>
      <c r="D19" s="22">
        <v>138.7</v>
      </c>
      <c r="E19" s="22" t="e">
        <f t="shared" si="2"/>
        <v>#REF!</v>
      </c>
      <c r="F19" s="23" t="e">
        <f>ROUND(E19/($E$29+$D$26+$G27),3)</f>
        <v>#REF!</v>
      </c>
      <c r="G19" s="24" t="e">
        <f t="shared" si="0"/>
        <v>#REF!</v>
      </c>
      <c r="H19" s="24" t="e">
        <f t="shared" si="1"/>
        <v>#REF!</v>
      </c>
      <c r="I19" s="23" t="e">
        <f>G19/Трансферти!D19</f>
        <v>#REF!</v>
      </c>
      <c r="J19" s="42"/>
      <c r="K19" s="5">
        <v>0.6</v>
      </c>
    </row>
    <row r="20" spans="1:11" s="5" customFormat="1" ht="15.75" customHeight="1">
      <c r="A20" s="20">
        <v>16</v>
      </c>
      <c r="B20" s="21" t="str">
        <f>Видатки!C27</f>
        <v>Привільненська</v>
      </c>
      <c r="C20" s="22" t="e">
        <f>Видатки!#REF!</f>
        <v>#REF!</v>
      </c>
      <c r="D20" s="22">
        <v>304.8</v>
      </c>
      <c r="E20" s="22" t="e">
        <f t="shared" si="2"/>
        <v>#REF!</v>
      </c>
      <c r="F20" s="23" t="e">
        <f>ROUND(E20/($E$29+$D$26+$G27),3)</f>
        <v>#REF!</v>
      </c>
      <c r="G20" s="24" t="e">
        <f t="shared" si="0"/>
        <v>#REF!</v>
      </c>
      <c r="H20" s="24" t="e">
        <f t="shared" si="1"/>
        <v>#REF!</v>
      </c>
      <c r="I20" s="23" t="e">
        <f>G20/Трансферти!D20</f>
        <v>#REF!</v>
      </c>
      <c r="J20" s="42"/>
      <c r="K20" s="5">
        <v>0.6</v>
      </c>
    </row>
    <row r="21" spans="1:11" s="5" customFormat="1" ht="15.75" customHeight="1">
      <c r="A21" s="20">
        <v>17</v>
      </c>
      <c r="B21" s="21" t="str">
        <f>Видатки!C28</f>
        <v>Старогороженська</v>
      </c>
      <c r="C21" s="22" t="e">
        <f>Видатки!#REF!</f>
        <v>#REF!</v>
      </c>
      <c r="D21" s="22">
        <v>130.1</v>
      </c>
      <c r="E21" s="22" t="e">
        <f t="shared" si="2"/>
        <v>#REF!</v>
      </c>
      <c r="F21" s="23" t="e">
        <f>ROUND(E21/($E$29+$D$26+$G27),3)</f>
        <v>#REF!</v>
      </c>
      <c r="G21" s="24" t="e">
        <f t="shared" si="0"/>
        <v>#REF!</v>
      </c>
      <c r="H21" s="24" t="e">
        <f t="shared" si="1"/>
        <v>#REF!</v>
      </c>
      <c r="I21" s="23" t="e">
        <f>G21/Трансферти!D21</f>
        <v>#REF!</v>
      </c>
      <c r="J21" s="42"/>
      <c r="K21" s="5">
        <v>0.4</v>
      </c>
    </row>
    <row r="22" spans="1:11" s="5" customFormat="1" ht="15.75" customHeight="1">
      <c r="A22" s="20">
        <v>18</v>
      </c>
      <c r="B22" s="21" t="str">
        <f>Видатки!C29</f>
        <v>Христофорівська</v>
      </c>
      <c r="C22" s="22" t="e">
        <f>Видатки!#REF!</f>
        <v>#REF!</v>
      </c>
      <c r="D22" s="22">
        <v>123.2</v>
      </c>
      <c r="E22" s="22" t="e">
        <f t="shared" si="2"/>
        <v>#REF!</v>
      </c>
      <c r="F22" s="23" t="e">
        <f>ROUND(E22/($E$29+$D$26+$G27),3)</f>
        <v>#REF!</v>
      </c>
      <c r="G22" s="24" t="e">
        <f t="shared" si="0"/>
        <v>#REF!</v>
      </c>
      <c r="H22" s="24" t="e">
        <f t="shared" si="1"/>
        <v>#REF!</v>
      </c>
      <c r="I22" s="23" t="e">
        <f>G22/Трансферти!D22</f>
        <v>#REF!</v>
      </c>
      <c r="J22" s="42"/>
      <c r="K22" s="5">
        <v>0.4</v>
      </c>
    </row>
    <row r="23" spans="1:11" s="5" customFormat="1" ht="15.75" customHeight="1">
      <c r="A23" s="20">
        <v>19</v>
      </c>
      <c r="B23" s="21" t="str">
        <f>Видатки!C30</f>
        <v>Явкинська</v>
      </c>
      <c r="C23" s="22" t="e">
        <f>Видатки!#REF!</f>
        <v>#REF!</v>
      </c>
      <c r="D23" s="22">
        <v>287.8</v>
      </c>
      <c r="E23" s="22" t="e">
        <f t="shared" si="2"/>
        <v>#REF!</v>
      </c>
      <c r="F23" s="23" t="e">
        <f>ROUND(E23/($E$29+$D$26+$G27),3)</f>
        <v>#REF!</v>
      </c>
      <c r="G23" s="24" t="e">
        <f t="shared" si="0"/>
        <v>#REF!</v>
      </c>
      <c r="H23" s="24" t="e">
        <f t="shared" si="1"/>
        <v>#REF!</v>
      </c>
      <c r="I23" s="23" t="e">
        <f>G23/Трансферти!D23</f>
        <v>#REF!</v>
      </c>
      <c r="J23" s="42"/>
      <c r="K23" s="5">
        <v>0.3</v>
      </c>
    </row>
    <row r="24" spans="1:11" s="5" customFormat="1" ht="15.75" customHeight="1" thickBot="1">
      <c r="A24" s="20">
        <v>20</v>
      </c>
      <c r="B24" s="21" t="str">
        <f>Видатки!C31</f>
        <v>Баштанська</v>
      </c>
      <c r="C24" s="22" t="e">
        <f>Видатки!#REF!</f>
        <v>#REF!</v>
      </c>
      <c r="D24" s="22">
        <v>4028.7</v>
      </c>
      <c r="E24" s="22" t="e">
        <f t="shared" si="2"/>
        <v>#REF!</v>
      </c>
      <c r="F24" s="23" t="e">
        <f>ROUND(E24/($E$29+$D$26+$G27),3)</f>
        <v>#REF!</v>
      </c>
      <c r="G24" s="24" t="e">
        <f t="shared" si="0"/>
        <v>#REF!</v>
      </c>
      <c r="H24" s="24" t="e">
        <f t="shared" si="1"/>
        <v>#REF!</v>
      </c>
      <c r="I24" s="23" t="e">
        <f>G24/Трансферти!D24</f>
        <v>#REF!</v>
      </c>
      <c r="J24" s="42"/>
      <c r="K24" s="5">
        <v>2.6</v>
      </c>
    </row>
    <row r="25" spans="1:12" s="5" customFormat="1" ht="33.75" customHeight="1" thickBot="1">
      <c r="A25" s="25" t="s">
        <v>12</v>
      </c>
      <c r="B25" s="26"/>
      <c r="C25" s="27" t="e">
        <f>SUM(C5:C24)</f>
        <v>#REF!</v>
      </c>
      <c r="D25" s="27">
        <f>SUM(D5:D24)</f>
        <v>8057.9</v>
      </c>
      <c r="E25" s="27" t="e">
        <f>SUM(E5:E24)</f>
        <v>#REF!</v>
      </c>
      <c r="F25" s="23" t="e">
        <f>ROUND(E25/($E$29+$D$26+$G27),3)</f>
        <v>#REF!</v>
      </c>
      <c r="G25" s="27" t="e">
        <f>SUM(G5:G24)</f>
        <v>#REF!</v>
      </c>
      <c r="H25" s="27" t="e">
        <f>SUM(H5:H24)</f>
        <v>#REF!</v>
      </c>
      <c r="I25" s="23" t="e">
        <f>G25/Трансферти!D25</f>
        <v>#REF!</v>
      </c>
      <c r="J25" s="41"/>
      <c r="K25" s="5">
        <f>SUM(K5:K24)</f>
        <v>12.3</v>
      </c>
      <c r="L25" s="45"/>
    </row>
    <row r="26" spans="1:9" ht="15.75" thickBot="1">
      <c r="A26" s="11"/>
      <c r="B26" s="28" t="s">
        <v>1</v>
      </c>
      <c r="C26" s="22">
        <v>76382.902</v>
      </c>
      <c r="D26" s="22">
        <v>16339.1</v>
      </c>
      <c r="E26" s="22" t="e">
        <f>ROUND(IF(G26=0,(C26-D26+ABS(C26-D26))/2-G25+H25,(C26-D26+ABS(C26-D26))/2),3)</f>
        <v>#REF!</v>
      </c>
      <c r="F26" s="29"/>
      <c r="G26" s="24">
        <f t="shared" si="0"/>
        <v>0</v>
      </c>
      <c r="H26" s="24">
        <f>IF(G26=0,G26,G26-H25+G25)</f>
        <v>0</v>
      </c>
      <c r="I26" s="23">
        <f>G26/Трансферти!D26</f>
        <v>0</v>
      </c>
    </row>
    <row r="27" spans="1:9" ht="15.75" thickBot="1">
      <c r="A27" s="30"/>
      <c r="B27" s="31" t="s">
        <v>2</v>
      </c>
      <c r="C27" s="32" t="e">
        <f aca="true" t="shared" si="3" ref="C27:H27">C25+C26</f>
        <v>#REF!</v>
      </c>
      <c r="D27" s="32">
        <f t="shared" si="3"/>
        <v>24397</v>
      </c>
      <c r="E27" s="32" t="e">
        <f t="shared" si="3"/>
        <v>#REF!</v>
      </c>
      <c r="F27" s="29"/>
      <c r="G27" s="32" t="e">
        <f t="shared" si="3"/>
        <v>#REF!</v>
      </c>
      <c r="H27" s="32" t="e">
        <f t="shared" si="3"/>
        <v>#REF!</v>
      </c>
      <c r="I27" s="33"/>
    </row>
    <row r="28" spans="1:9" ht="15.75" thickBot="1">
      <c r="A28" s="34"/>
      <c r="B28" s="35"/>
      <c r="C28" s="6"/>
      <c r="D28" s="6"/>
      <c r="E28" s="14" t="s">
        <v>13</v>
      </c>
      <c r="F28" s="7"/>
      <c r="G28" s="6"/>
      <c r="H28" s="6"/>
      <c r="I28" s="7"/>
    </row>
    <row r="29" spans="1:9" ht="15.75" thickBot="1">
      <c r="A29" s="98" t="s">
        <v>0</v>
      </c>
      <c r="B29" s="99"/>
      <c r="C29" s="44">
        <v>95140.8</v>
      </c>
      <c r="D29" s="36">
        <v>24397</v>
      </c>
      <c r="E29" s="36">
        <v>70743.8</v>
      </c>
      <c r="F29" s="37">
        <v>0</v>
      </c>
      <c r="G29" s="10"/>
      <c r="H29" s="10"/>
      <c r="I29" s="10"/>
    </row>
    <row r="30" spans="1:9" ht="15">
      <c r="A30" s="10"/>
      <c r="B30" s="38" t="s">
        <v>3</v>
      </c>
      <c r="C30" s="37" t="e">
        <f>C29-C27</f>
        <v>#REF!</v>
      </c>
      <c r="D30" s="37">
        <f>D29-D27</f>
        <v>0</v>
      </c>
      <c r="E30" s="37" t="e">
        <f>E27-E29-H27</f>
        <v>#REF!</v>
      </c>
      <c r="F30" s="10"/>
      <c r="G30" s="39"/>
      <c r="H30" s="39"/>
      <c r="I30" s="10"/>
    </row>
    <row r="31" spans="1:9" ht="12.75">
      <c r="A31" s="11"/>
      <c r="B31" s="11"/>
      <c r="C31" s="11"/>
      <c r="D31" s="11"/>
      <c r="E31" s="11"/>
      <c r="F31" s="40" t="e">
        <f>SUM(F5:F24)</f>
        <v>#REF!</v>
      </c>
      <c r="G31" s="11"/>
      <c r="H31" s="11"/>
      <c r="I31" s="11"/>
    </row>
    <row r="32" spans="1:9" ht="15.75">
      <c r="A32" s="11"/>
      <c r="B32" s="12" t="s">
        <v>35</v>
      </c>
      <c r="C32" s="12"/>
      <c r="D32" s="12"/>
      <c r="E32" s="12"/>
      <c r="F32" s="12"/>
      <c r="G32" s="12"/>
      <c r="H32" s="12"/>
      <c r="I32" s="12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2.7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2.7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2.75">
      <c r="A46" s="11"/>
      <c r="B46" s="11"/>
      <c r="C46" s="11"/>
      <c r="D46" s="11"/>
      <c r="E46" s="11"/>
      <c r="F46" s="11"/>
      <c r="G46" s="11"/>
      <c r="H46" s="11"/>
      <c r="I46" s="11"/>
    </row>
  </sheetData>
  <sheetProtection/>
  <mergeCells count="2">
    <mergeCell ref="A1:I1"/>
    <mergeCell ref="A29:B29"/>
  </mergeCells>
  <printOptions horizontalCentered="1"/>
  <pageMargins left="0.3937007874015748" right="0.3937007874015748" top="0.3937007874015748" bottom="0.1968503937007874" header="0.35433070866141736" footer="0.3937007874015748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Admin</cp:lastModifiedBy>
  <cp:lastPrinted>2015-10-28T07:15:29Z</cp:lastPrinted>
  <dcterms:created xsi:type="dcterms:W3CDTF">2003-04-24T16:05:18Z</dcterms:created>
  <dcterms:modified xsi:type="dcterms:W3CDTF">2015-10-29T08:35:51Z</dcterms:modified>
  <cp:category/>
  <cp:version/>
  <cp:contentType/>
  <cp:contentStatus/>
</cp:coreProperties>
</file>