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'Лист1'!$A$1:$P$134</definedName>
  </definedNames>
  <calcPr fullCalcOnLoad="1"/>
</workbook>
</file>

<file path=xl/sharedStrings.xml><?xml version="1.0" encoding="utf-8"?>
<sst xmlns="http://schemas.openxmlformats.org/spreadsheetml/2006/main" count="331" uniqueCount="298">
  <si>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</si>
  <si>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</si>
  <si>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</si>
  <si>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</si>
  <si>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</si>
  <si>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</si>
  <si>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</si>
  <si>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</si>
  <si>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</si>
  <si>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</si>
  <si>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</si>
  <si>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</si>
  <si>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</si>
  <si>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</si>
  <si>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</si>
  <si>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</si>
  <si>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</si>
  <si>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</si>
  <si>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</si>
  <si>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</si>
  <si>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</si>
  <si>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</si>
  <si>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</si>
  <si>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</si>
  <si>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</si>
  <si>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</si>
  <si>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</si>
  <si>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</si>
  <si>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</si>
  <si>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</si>
  <si>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</si>
  <si>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</si>
  <si>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</si>
  <si>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</si>
  <si>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</si>
  <si>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</si>
  <si>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</si>
  <si>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</si>
  <si>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</si>
  <si>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</si>
  <si>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</si>
  <si>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</si>
  <si>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</si>
  <si>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</si>
  <si>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</si>
  <si>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</si>
  <si>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</si>
  <si>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</si>
  <si>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</si>
  <si>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</si>
  <si>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</si>
  <si>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</si>
  <si>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</si>
  <si>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</si>
  <si>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</si>
  <si>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</si>
  <si>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</si>
  <si>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</si>
  <si>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</si>
  <si>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</si>
  <si>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</si>
  <si>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</si>
  <si>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</si>
  <si>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</si>
  <si>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</si>
  <si>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</si>
  <si>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</si>
  <si>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</si>
  <si>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</si>
  <si>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</si>
  <si>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</si>
  <si>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</si>
  <si>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</si>
  <si>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</si>
  <si>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</si>
  <si>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</si>
  <si>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</si>
  <si>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</si>
  <si>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</si>
  <si>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</si>
  <si>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</si>
  <si>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</si>
  <si>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</si>
  <si>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</si>
  <si>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</si>
  <si>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</si>
  <si>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</si>
  <si>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</si>
  <si>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</si>
  <si>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</si>
  <si>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</si>
  <si>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</si>
  <si>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</si>
  <si>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</si>
  <si>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</si>
  <si>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</si>
  <si>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</si>
  <si>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</si>
  <si>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</si>
  <si>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</si>
  <si>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</si>
  <si>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</si>
  <si>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</si>
  <si>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</si>
  <si>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</si>
  <si>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</si>
  <si>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</si>
  <si>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</si>
  <si>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</si>
  <si>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</si>
  <si>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</si>
  <si>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</si>
  <si>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</si>
  <si>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</si>
  <si>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</si>
  <si>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</si>
  <si>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</si>
  <si>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</si>
  <si>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</si>
  <si>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</si>
  <si>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</si>
  <si>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</si>
  <si>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</si>
  <si>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</si>
  <si>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</si>
  <si>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</si>
  <si>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</si>
  <si>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</si>
  <si>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</si>
  <si>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</si>
  <si>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</si>
  <si>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</si>
  <si>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</si>
  <si>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</si>
  <si>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</si>
  <si>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</si>
  <si>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</si>
  <si>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</si>
  <si>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</si>
  <si>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</si>
  <si>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</si>
  <si>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</si>
  <si>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</si>
  <si>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</si>
  <si>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</si>
  <si>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</si>
  <si>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</si>
  <si>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</si>
  <si>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</si>
  <si>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</si>
  <si>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</si>
  <si>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</si>
  <si>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</si>
  <si>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</si>
  <si>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</si>
  <si>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</si>
  <si>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</si>
  <si>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</si>
  <si>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</si>
  <si>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</si>
  <si>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</si>
  <si>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</si>
  <si>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</si>
  <si>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</si>
  <si>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</si>
  <si>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</si>
  <si>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</si>
  <si>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</si>
  <si>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</si>
  <si>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</si>
  <si>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</si>
  <si>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</si>
  <si>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</si>
  <si>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</si>
  <si>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</si>
  <si>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</si>
  <si>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</si>
  <si>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</si>
  <si>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</si>
  <si>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</si>
  <si>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</si>
  <si>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</si>
  <si>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</si>
  <si>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</si>
  <si>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</si>
  <si>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</si>
  <si>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</si>
  <si>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</si>
  <si>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</si>
  <si>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</si>
  <si>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</si>
  <si>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</si>
  <si>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</si>
  <si>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</si>
  <si>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</si>
  <si>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</si>
  <si>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</si>
  <si>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</si>
  <si>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</si>
  <si>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</si>
  <si>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</si>
  <si>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</si>
  <si>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</si>
  <si>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</si>
  <si>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</si>
  <si>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</si>
  <si>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</si>
  <si>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</si>
  <si>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</si>
  <si>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</si>
  <si>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</si>
  <si>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</si>
  <si>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</si>
  <si>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</si>
  <si>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</si>
  <si>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</si>
  <si>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</si>
  <si>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</si>
  <si>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</si>
  <si>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</si>
  <si>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</si>
  <si>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</si>
  <si>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</si>
  <si>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</si>
  <si>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</si>
  <si>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</si>
  <si>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</si>
  <si>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</si>
  <si>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</si>
  <si>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</si>
  <si>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</si>
  <si>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</si>
  <si>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</si>
  <si>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</si>
  <si>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</si>
  <si>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</si>
  <si>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</si>
  <si>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</si>
  <si>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</si>
  <si>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</si>
  <si>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</si>
  <si>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</si>
  <si>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</si>
  <si>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</si>
  <si>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</si>
  <si>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</si>
  <si>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</si>
  <si>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</si>
  <si>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</si>
  <si>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</si>
  <si>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</si>
  <si>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</si>
  <si>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</si>
  <si>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</si>
  <si>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</si>
  <si>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</si>
  <si>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</si>
  <si>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</si>
  <si>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</si>
  <si>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</si>
  <si>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</si>
  <si>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</si>
  <si>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</si>
  <si>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</si>
  <si>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</si>
  <si>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</si>
  <si>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</si>
  <si>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</si>
  <si>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</si>
  <si>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</si>
  <si>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</si>
  <si>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</si>
  <si>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</si>
  <si>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120201</t>
  </si>
  <si>
    <t>Періодичні видання (газети та журнали)</t>
  </si>
  <si>
    <t>0117212</t>
  </si>
  <si>
    <t>180109</t>
  </si>
  <si>
    <t>Програма стабілізації та соціально-економічного розвитку територій</t>
  </si>
  <si>
    <t>0317420</t>
  </si>
  <si>
    <t>091103</t>
  </si>
  <si>
    <t>1013140</t>
  </si>
  <si>
    <t>Заходи державної політики з питань молоді</t>
  </si>
  <si>
    <t>Книговидання</t>
  </si>
  <si>
    <t>120300</t>
  </si>
  <si>
    <t>2417213</t>
  </si>
  <si>
    <t>Підтримка засобів масової інформації</t>
  </si>
  <si>
    <t>2417210</t>
  </si>
  <si>
    <t>0117210</t>
  </si>
  <si>
    <t>1513402</t>
  </si>
  <si>
    <t xml:space="preserve">Фінансування заходи районної програми соціального захисту населення "Турбота" </t>
  </si>
  <si>
    <t xml:space="preserve">Фінансування заходи районної програми  "Безбар'єрна Баштанщина»" </t>
  </si>
  <si>
    <t>Організація підвозу дітей до загальноосвітніх навчальних закладів</t>
  </si>
  <si>
    <t xml:space="preserve">                           Уточнеий розподіл видатків районного бюджету на 2016 рік за головними розпорядниками коштів                                                                          </t>
  </si>
  <si>
    <t>Додаток 3-1</t>
  </si>
  <si>
    <t xml:space="preserve">від______________ № </t>
  </si>
  <si>
    <t>150110</t>
  </si>
  <si>
    <t>Проведення невідкладних відновлювальних робіт, будівництво та реконструкція загальноосвітніх навчальних закладів</t>
  </si>
  <si>
    <t>1016330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</si>
</sst>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1">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1"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25" fillId="0" borderId="0" applyNumberFormat="0" applyFill="0" applyBorder="0" applyAlignment="0" applyProtection="0"/>
    <xf numFmtId="0" fontId="34" fillId="8" borderId="0" applyNumberFormat="0" applyBorder="0" applyAlignment="0" applyProtection="0"/>
    <xf numFmtId="0" fontId="4"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17" borderId="0" applyNumberFormat="0" applyBorder="0" applyAlignment="0" applyProtection="0"/>
  </cellStyleXfs>
  <cellXfs count="128">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0" fontId="40" fillId="0" borderId="0" xfId="0" applyFont="1" applyAlignment="1">
      <alignment horizontal="left" vertical="top" wrapText="1"/>
    </xf>
    <xf numFmtId="0" fontId="40" fillId="0" borderId="0" xfId="0" applyFont="1" applyAlignment="1">
      <alignment horizontal="left" vertical="top"/>
    </xf>
    <xf numFmtId="0" fontId="40" fillId="0" borderId="0" xfId="0" applyFont="1" applyFill="1" applyBorder="1" applyAlignment="1">
      <alignment horizontal="justify"/>
    </xf>
    <xf numFmtId="0" fontId="40" fillId="0" borderId="0" xfId="0" applyFont="1" applyBorder="1" applyAlignment="1">
      <alignment vertical="justify"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7"/>
  <sheetViews>
    <sheetView tabSelected="1" view="pageBreakPreview" zoomScale="50" zoomScaleNormal="60" zoomScaleSheetLayoutView="50" zoomScalePageLayoutView="50" workbookViewId="0" topLeftCell="A94">
      <selection activeCell="G72" sqref="G72"/>
    </sheetView>
  </sheetViews>
  <sheetFormatPr defaultColWidth="9.00390625" defaultRowHeight="12.75"/>
  <cols>
    <col min="1" max="1" width="15.37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15.75390625" style="1" customWidth="1"/>
    <col min="12" max="12" width="12.875" style="1" customWidth="1"/>
    <col min="13" max="13" width="16.625" style="1" customWidth="1"/>
    <col min="14" max="14" width="19.25390625" style="1" customWidth="1"/>
    <col min="15" max="15" width="17.00390625" style="1" customWidth="1"/>
    <col min="16" max="16" width="21.875" style="1" customWidth="1"/>
    <col min="17" max="17" width="9.375" style="1" bestFit="1" customWidth="1"/>
    <col min="18" max="16384" width="9.125" style="1" customWidth="1"/>
  </cols>
  <sheetData>
    <row r="2" spans="10:14" ht="15.75">
      <c r="J2" s="1" t="s">
        <v>61</v>
      </c>
      <c r="M2" s="3" t="s">
        <v>293</v>
      </c>
      <c r="N2" s="3"/>
    </row>
    <row r="3" spans="10:14" ht="15.75">
      <c r="J3" s="1" t="s">
        <v>61</v>
      </c>
      <c r="M3" s="3" t="s">
        <v>58</v>
      </c>
      <c r="N3" s="3"/>
    </row>
    <row r="4" spans="10:14" ht="15.75">
      <c r="J4" s="1" t="s">
        <v>61</v>
      </c>
      <c r="M4" s="3" t="s">
        <v>294</v>
      </c>
      <c r="N4" s="3"/>
    </row>
    <row r="5" spans="13:14" ht="15.75">
      <c r="M5" s="3"/>
      <c r="N5" s="3"/>
    </row>
    <row r="6" spans="2:14" ht="25.5">
      <c r="B6" s="120" t="s">
        <v>292</v>
      </c>
      <c r="C6" s="121"/>
      <c r="D6" s="121"/>
      <c r="E6" s="121"/>
      <c r="F6" s="121"/>
      <c r="G6" s="121"/>
      <c r="H6" s="121"/>
      <c r="I6" s="121"/>
      <c r="J6" s="121"/>
      <c r="K6" s="121"/>
      <c r="L6" s="121"/>
      <c r="M6" s="121"/>
      <c r="N6" s="24"/>
    </row>
    <row r="7" spans="2:14" ht="25.5">
      <c r="B7" s="25"/>
      <c r="C7" s="25"/>
      <c r="D7" s="25"/>
      <c r="E7" s="25"/>
      <c r="F7" s="25" t="s">
        <v>169</v>
      </c>
      <c r="G7" s="25"/>
      <c r="H7" s="25"/>
      <c r="I7" s="25"/>
      <c r="J7" s="25"/>
      <c r="K7" s="25"/>
      <c r="L7" s="25"/>
      <c r="M7" s="25"/>
      <c r="N7" s="13"/>
    </row>
    <row r="8" ht="14.25" customHeight="1" thickBot="1">
      <c r="N8" s="1" t="s">
        <v>7</v>
      </c>
    </row>
    <row r="9" spans="1:16" ht="63.75" customHeight="1" thickBot="1">
      <c r="A9" s="111" t="s">
        <v>207</v>
      </c>
      <c r="B9" s="114" t="s">
        <v>208</v>
      </c>
      <c r="C9" s="111" t="s">
        <v>234</v>
      </c>
      <c r="D9" s="109" t="s">
        <v>232</v>
      </c>
      <c r="E9" s="110"/>
      <c r="F9" s="110"/>
      <c r="G9" s="110"/>
      <c r="H9" s="118"/>
      <c r="I9" s="109" t="s">
        <v>233</v>
      </c>
      <c r="J9" s="110"/>
      <c r="K9" s="110"/>
      <c r="L9" s="110"/>
      <c r="M9" s="110"/>
      <c r="N9" s="110"/>
      <c r="O9" s="110"/>
      <c r="P9" s="91" t="s">
        <v>209</v>
      </c>
    </row>
    <row r="10" spans="1:16" ht="26.25" customHeight="1" thickBot="1">
      <c r="A10" s="112"/>
      <c r="B10" s="115"/>
      <c r="C10" s="112"/>
      <c r="D10" s="122" t="s">
        <v>3</v>
      </c>
      <c r="E10" s="95" t="s">
        <v>210</v>
      </c>
      <c r="F10" s="98" t="s">
        <v>4</v>
      </c>
      <c r="G10" s="99"/>
      <c r="H10" s="125" t="s">
        <v>211</v>
      </c>
      <c r="I10" s="100" t="s">
        <v>3</v>
      </c>
      <c r="J10" s="95" t="s">
        <v>210</v>
      </c>
      <c r="K10" s="98" t="s">
        <v>4</v>
      </c>
      <c r="L10" s="119"/>
      <c r="M10" s="100" t="s">
        <v>211</v>
      </c>
      <c r="N10" s="103" t="s">
        <v>4</v>
      </c>
      <c r="O10" s="104"/>
      <c r="P10" s="92"/>
    </row>
    <row r="11" spans="1:16" ht="18" customHeight="1" thickBot="1">
      <c r="A11" s="112"/>
      <c r="B11" s="115"/>
      <c r="C11" s="112"/>
      <c r="D11" s="123"/>
      <c r="E11" s="96"/>
      <c r="F11" s="107" t="s">
        <v>5</v>
      </c>
      <c r="G11" s="107" t="s">
        <v>6</v>
      </c>
      <c r="H11" s="126"/>
      <c r="I11" s="101"/>
      <c r="J11" s="96"/>
      <c r="K11" s="107" t="s">
        <v>5</v>
      </c>
      <c r="L11" s="105" t="s">
        <v>6</v>
      </c>
      <c r="M11" s="101"/>
      <c r="N11" s="107" t="s">
        <v>212</v>
      </c>
      <c r="O11" s="16" t="s">
        <v>213</v>
      </c>
      <c r="P11" s="93"/>
    </row>
    <row r="12" spans="1:16" ht="124.5" customHeight="1" thickBot="1">
      <c r="A12" s="113"/>
      <c r="B12" s="116"/>
      <c r="C12" s="113"/>
      <c r="D12" s="124"/>
      <c r="E12" s="97"/>
      <c r="F12" s="108"/>
      <c r="G12" s="108"/>
      <c r="H12" s="127"/>
      <c r="I12" s="102"/>
      <c r="J12" s="97"/>
      <c r="K12" s="108"/>
      <c r="L12" s="106"/>
      <c r="M12" s="102"/>
      <c r="N12" s="108"/>
      <c r="O12" s="17" t="s">
        <v>214</v>
      </c>
      <c r="P12" s="94"/>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215</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219</v>
      </c>
      <c r="B16" s="35" t="s">
        <v>70</v>
      </c>
      <c r="C16" s="36" t="s">
        <v>83</v>
      </c>
      <c r="D16" s="37">
        <f>E16+H16</f>
        <v>1034.7</v>
      </c>
      <c r="E16" s="37">
        <f>999.7+25+10</f>
        <v>1034.7</v>
      </c>
      <c r="F16" s="37">
        <v>669.3</v>
      </c>
      <c r="G16" s="37">
        <v>109</v>
      </c>
      <c r="H16" s="37"/>
      <c r="I16" s="38">
        <f>J16+M16</f>
        <v>1.26</v>
      </c>
      <c r="J16" s="37">
        <v>1.26</v>
      </c>
      <c r="K16" s="37"/>
      <c r="L16" s="37"/>
      <c r="M16" s="37"/>
      <c r="N16" s="37"/>
      <c r="O16" s="32"/>
      <c r="P16" s="39">
        <f>I16+D16</f>
        <v>1035.96</v>
      </c>
    </row>
    <row r="17" spans="1:16" ht="51" customHeight="1">
      <c r="A17" s="83" t="s">
        <v>287</v>
      </c>
      <c r="B17" s="83"/>
      <c r="C17" s="87" t="s">
        <v>285</v>
      </c>
      <c r="D17" s="37">
        <f>E17+H17</f>
        <v>32</v>
      </c>
      <c r="E17" s="37">
        <f>E18</f>
        <v>32</v>
      </c>
      <c r="F17" s="37"/>
      <c r="G17" s="37"/>
      <c r="H17" s="37"/>
      <c r="I17" s="38"/>
      <c r="J17" s="37"/>
      <c r="K17" s="37"/>
      <c r="L17" s="37"/>
      <c r="M17" s="37"/>
      <c r="N17" s="37"/>
      <c r="O17" s="32"/>
      <c r="P17" s="39">
        <f>I17+D17</f>
        <v>32</v>
      </c>
    </row>
    <row r="18" spans="1:16" ht="39" customHeight="1">
      <c r="A18" s="83" t="s">
        <v>275</v>
      </c>
      <c r="B18" s="83" t="s">
        <v>273</v>
      </c>
      <c r="C18" s="51" t="s">
        <v>274</v>
      </c>
      <c r="D18" s="37">
        <f>E18+H18</f>
        <v>32</v>
      </c>
      <c r="E18" s="37">
        <f>15+17</f>
        <v>32</v>
      </c>
      <c r="F18" s="37"/>
      <c r="G18" s="37"/>
      <c r="H18" s="37"/>
      <c r="I18" s="38"/>
      <c r="J18" s="37"/>
      <c r="K18" s="37"/>
      <c r="L18" s="37"/>
      <c r="M18" s="37"/>
      <c r="N18" s="37"/>
      <c r="O18" s="32"/>
      <c r="P18" s="39">
        <f>I18+D18</f>
        <v>32</v>
      </c>
    </row>
    <row r="19" spans="1:16" ht="30" customHeight="1">
      <c r="A19" s="28"/>
      <c r="B19" s="29"/>
      <c r="C19" s="30" t="s">
        <v>3</v>
      </c>
      <c r="D19" s="40">
        <f>E19+H19</f>
        <v>1066.7</v>
      </c>
      <c r="E19" s="40">
        <f>E16+E17</f>
        <v>1066.7</v>
      </c>
      <c r="F19" s="40">
        <f aca="true" t="shared" si="0" ref="F19:P19">F16</f>
        <v>669.3</v>
      </c>
      <c r="G19" s="40">
        <f t="shared" si="0"/>
        <v>109</v>
      </c>
      <c r="H19" s="40">
        <f t="shared" si="0"/>
        <v>0</v>
      </c>
      <c r="I19" s="40">
        <f t="shared" si="0"/>
        <v>1.26</v>
      </c>
      <c r="J19" s="40">
        <f t="shared" si="0"/>
        <v>1.26</v>
      </c>
      <c r="K19" s="40">
        <f t="shared" si="0"/>
        <v>0</v>
      </c>
      <c r="L19" s="40">
        <f t="shared" si="0"/>
        <v>0</v>
      </c>
      <c r="M19" s="40">
        <f t="shared" si="0"/>
        <v>0</v>
      </c>
      <c r="N19" s="40">
        <f t="shared" si="0"/>
        <v>0</v>
      </c>
      <c r="O19" s="40">
        <f t="shared" si="0"/>
        <v>0</v>
      </c>
      <c r="P19" s="40">
        <f t="shared" si="0"/>
        <v>1035.96</v>
      </c>
    </row>
    <row r="20" spans="1:16" s="8" customFormat="1" ht="20.25">
      <c r="A20" s="28" t="s">
        <v>84</v>
      </c>
      <c r="B20" s="29"/>
      <c r="C20" s="42" t="s">
        <v>25</v>
      </c>
      <c r="D20" s="37"/>
      <c r="E20" s="37"/>
      <c r="F20" s="37"/>
      <c r="G20" s="37"/>
      <c r="H20" s="37"/>
      <c r="I20" s="37"/>
      <c r="J20" s="37"/>
      <c r="K20" s="37"/>
      <c r="L20" s="37"/>
      <c r="M20" s="37"/>
      <c r="N20" s="37"/>
      <c r="O20" s="31"/>
      <c r="P20" s="31"/>
    </row>
    <row r="21" spans="1:16" s="8" customFormat="1" ht="20.25">
      <c r="A21" s="28" t="s">
        <v>85</v>
      </c>
      <c r="B21" s="29"/>
      <c r="C21" s="42" t="s">
        <v>25</v>
      </c>
      <c r="D21" s="37"/>
      <c r="E21" s="37"/>
      <c r="F21" s="37"/>
      <c r="G21" s="37"/>
      <c r="H21" s="37"/>
      <c r="I21" s="37"/>
      <c r="J21" s="37"/>
      <c r="K21" s="37"/>
      <c r="L21" s="37"/>
      <c r="M21" s="37"/>
      <c r="N21" s="37"/>
      <c r="O21" s="31"/>
      <c r="P21" s="31"/>
    </row>
    <row r="22" spans="1:16" s="8" customFormat="1" ht="20.25">
      <c r="A22" s="28" t="s">
        <v>221</v>
      </c>
      <c r="B22" s="35" t="s">
        <v>31</v>
      </c>
      <c r="C22" s="43" t="s">
        <v>174</v>
      </c>
      <c r="D22" s="37">
        <f>D23</f>
        <v>53.2</v>
      </c>
      <c r="E22" s="37">
        <f>E23</f>
        <v>53.2</v>
      </c>
      <c r="F22" s="37"/>
      <c r="G22" s="37"/>
      <c r="H22" s="37"/>
      <c r="I22" s="37"/>
      <c r="J22" s="37"/>
      <c r="K22" s="37"/>
      <c r="L22" s="37"/>
      <c r="M22" s="37"/>
      <c r="N22" s="37"/>
      <c r="O22" s="31"/>
      <c r="P22" s="31">
        <f>I22+D22</f>
        <v>53.2</v>
      </c>
    </row>
    <row r="23" spans="1:16" s="8" customFormat="1" ht="51" customHeight="1">
      <c r="A23" s="44" t="s">
        <v>222</v>
      </c>
      <c r="B23" s="35" t="s">
        <v>31</v>
      </c>
      <c r="C23" s="45" t="s">
        <v>86</v>
      </c>
      <c r="D23" s="37">
        <f aca="true" t="shared" si="1" ref="D23:D31">E23+H23</f>
        <v>53.2</v>
      </c>
      <c r="E23" s="37">
        <v>53.2</v>
      </c>
      <c r="F23" s="37"/>
      <c r="G23" s="37"/>
      <c r="H23" s="37"/>
      <c r="I23" s="37"/>
      <c r="J23" s="37"/>
      <c r="K23" s="37"/>
      <c r="L23" s="37"/>
      <c r="M23" s="37"/>
      <c r="N23" s="37"/>
      <c r="O23" s="31"/>
      <c r="P23" s="39">
        <f>I23+D23</f>
        <v>53.2</v>
      </c>
    </row>
    <row r="24" spans="1:16" s="8" customFormat="1" ht="20.25">
      <c r="A24" s="28" t="s">
        <v>87</v>
      </c>
      <c r="B24" s="46" t="s">
        <v>26</v>
      </c>
      <c r="C24" s="47" t="s">
        <v>79</v>
      </c>
      <c r="D24" s="40">
        <f t="shared" si="1"/>
        <v>23828.444</v>
      </c>
      <c r="E24" s="40">
        <f>E26+E25</f>
        <v>23828.444</v>
      </c>
      <c r="F24" s="40">
        <f>F26+F25</f>
        <v>14028</v>
      </c>
      <c r="G24" s="40">
        <f>G26+G25</f>
        <v>2915.5</v>
      </c>
      <c r="H24" s="40">
        <f>H26+H25</f>
        <v>0</v>
      </c>
      <c r="I24" s="40">
        <f>J24+M24</f>
        <v>1341.754</v>
      </c>
      <c r="J24" s="40">
        <f aca="true" t="shared" si="2" ref="J24:O24">J26+J25</f>
        <v>324.5</v>
      </c>
      <c r="K24" s="40">
        <f t="shared" si="2"/>
        <v>145</v>
      </c>
      <c r="L24" s="40">
        <f t="shared" si="2"/>
        <v>6</v>
      </c>
      <c r="M24" s="40">
        <f t="shared" si="2"/>
        <v>1017.254</v>
      </c>
      <c r="N24" s="40">
        <f t="shared" si="2"/>
        <v>1017.254</v>
      </c>
      <c r="O24" s="40">
        <f t="shared" si="2"/>
        <v>1017.254</v>
      </c>
      <c r="P24" s="41">
        <f>D24+I24</f>
        <v>25170.198</v>
      </c>
    </row>
    <row r="25" spans="1:16" s="8" customFormat="1" ht="40.5">
      <c r="A25" s="34" t="s">
        <v>270</v>
      </c>
      <c r="B25" s="86" t="s">
        <v>271</v>
      </c>
      <c r="C25" s="85" t="s">
        <v>272</v>
      </c>
      <c r="D25" s="37">
        <f t="shared" si="1"/>
        <v>16436.993</v>
      </c>
      <c r="E25" s="37">
        <f>15415.9+926.16+94.933</f>
        <v>16436.993</v>
      </c>
      <c r="F25" s="37">
        <v>9345.9</v>
      </c>
      <c r="G25" s="37">
        <v>2222.7</v>
      </c>
      <c r="H25" s="40"/>
      <c r="I25" s="37">
        <f>J25+M25</f>
        <v>1320.254</v>
      </c>
      <c r="J25" s="37">
        <v>320</v>
      </c>
      <c r="K25" s="37">
        <v>145</v>
      </c>
      <c r="L25" s="37">
        <v>6</v>
      </c>
      <c r="M25" s="40">
        <f>N25</f>
        <v>1000.254</v>
      </c>
      <c r="N25" s="40">
        <f>847.451+152.803</f>
        <v>1000.254</v>
      </c>
      <c r="O25" s="40">
        <f>847.451+152.803</f>
        <v>1000.254</v>
      </c>
      <c r="P25" s="39">
        <f aca="true" t="shared" si="3" ref="P25:P57">I25+D25</f>
        <v>17757.247</v>
      </c>
    </row>
    <row r="26" spans="1:16" s="8" customFormat="1" ht="36" customHeight="1">
      <c r="A26" s="34" t="s">
        <v>223</v>
      </c>
      <c r="B26" s="54" t="s">
        <v>75</v>
      </c>
      <c r="C26" s="45" t="s">
        <v>88</v>
      </c>
      <c r="D26" s="37">
        <f t="shared" si="1"/>
        <v>7391.451</v>
      </c>
      <c r="E26" s="37">
        <f>6925.9+435.551+30</f>
        <v>7391.451</v>
      </c>
      <c r="F26" s="37">
        <v>4682.1</v>
      </c>
      <c r="G26" s="37">
        <v>692.8</v>
      </c>
      <c r="H26" s="39"/>
      <c r="I26" s="39">
        <f>J26+M26</f>
        <v>21.5</v>
      </c>
      <c r="J26" s="39">
        <v>4.5</v>
      </c>
      <c r="K26" s="39"/>
      <c r="L26" s="39"/>
      <c r="M26" s="39">
        <f>N26</f>
        <v>17</v>
      </c>
      <c r="N26" s="39">
        <v>17</v>
      </c>
      <c r="O26" s="39">
        <v>17</v>
      </c>
      <c r="P26" s="39">
        <f t="shared" si="3"/>
        <v>7412.951</v>
      </c>
    </row>
    <row r="27" spans="1:16" s="8" customFormat="1" ht="51" customHeight="1">
      <c r="A27" s="34" t="s">
        <v>257</v>
      </c>
      <c r="B27" s="32"/>
      <c r="C27" s="51" t="s">
        <v>258</v>
      </c>
      <c r="D27" s="37">
        <f t="shared" si="1"/>
        <v>10</v>
      </c>
      <c r="E27" s="37">
        <v>10</v>
      </c>
      <c r="F27" s="37"/>
      <c r="G27" s="37"/>
      <c r="H27" s="39"/>
      <c r="I27" s="39"/>
      <c r="J27" s="39"/>
      <c r="K27" s="39"/>
      <c r="L27" s="39"/>
      <c r="M27" s="39"/>
      <c r="N27" s="39"/>
      <c r="O27" s="39"/>
      <c r="P27" s="39">
        <f t="shared" si="3"/>
        <v>10</v>
      </c>
    </row>
    <row r="28" spans="1:16" s="8" customFormat="1" ht="49.5" customHeight="1">
      <c r="A28" s="34" t="s">
        <v>259</v>
      </c>
      <c r="B28" s="83" t="s">
        <v>260</v>
      </c>
      <c r="C28" s="45" t="s">
        <v>261</v>
      </c>
      <c r="D28" s="37">
        <f t="shared" si="1"/>
        <v>10</v>
      </c>
      <c r="E28" s="37">
        <v>10</v>
      </c>
      <c r="F28" s="37"/>
      <c r="G28" s="37"/>
      <c r="H28" s="39"/>
      <c r="I28" s="39"/>
      <c r="J28" s="39"/>
      <c r="K28" s="39"/>
      <c r="L28" s="39"/>
      <c r="M28" s="39"/>
      <c r="N28" s="39"/>
      <c r="O28" s="39"/>
      <c r="P28" s="39">
        <f t="shared" si="3"/>
        <v>10</v>
      </c>
    </row>
    <row r="29" spans="1:16" s="8" customFormat="1" ht="49.5" customHeight="1">
      <c r="A29" s="34" t="s">
        <v>278</v>
      </c>
      <c r="B29" s="83" t="s">
        <v>276</v>
      </c>
      <c r="C29" s="45" t="s">
        <v>277</v>
      </c>
      <c r="D29" s="37">
        <f t="shared" si="1"/>
        <v>1.378</v>
      </c>
      <c r="E29" s="37">
        <v>1.378</v>
      </c>
      <c r="F29" s="37"/>
      <c r="G29" s="37"/>
      <c r="H29" s="39"/>
      <c r="I29" s="39"/>
      <c r="J29" s="39"/>
      <c r="K29" s="39"/>
      <c r="L29" s="39"/>
      <c r="M29" s="39"/>
      <c r="N29" s="39"/>
      <c r="O29" s="39"/>
      <c r="P29" s="39">
        <f t="shared" si="3"/>
        <v>1.378</v>
      </c>
    </row>
    <row r="30" spans="1:16" s="8" customFormat="1" ht="51" customHeight="1">
      <c r="A30" s="34" t="s">
        <v>251</v>
      </c>
      <c r="B30" s="83" t="s">
        <v>252</v>
      </c>
      <c r="C30" s="45" t="s">
        <v>253</v>
      </c>
      <c r="D30" s="37">
        <f t="shared" si="1"/>
        <v>132</v>
      </c>
      <c r="E30" s="37">
        <f>E31</f>
        <v>132</v>
      </c>
      <c r="F30" s="37"/>
      <c r="G30" s="37"/>
      <c r="H30" s="39"/>
      <c r="I30" s="39"/>
      <c r="J30" s="39"/>
      <c r="K30" s="39"/>
      <c r="L30" s="39"/>
      <c r="M30" s="39"/>
      <c r="N30" s="39"/>
      <c r="O30" s="39"/>
      <c r="P30" s="39">
        <f t="shared" si="3"/>
        <v>132</v>
      </c>
    </row>
    <row r="31" spans="1:16" s="8" customFormat="1" ht="58.5" customHeight="1">
      <c r="A31" s="34" t="s">
        <v>254</v>
      </c>
      <c r="B31" s="83" t="s">
        <v>255</v>
      </c>
      <c r="C31" s="58" t="s">
        <v>256</v>
      </c>
      <c r="D31" s="37">
        <f t="shared" si="1"/>
        <v>132</v>
      </c>
      <c r="E31" s="37">
        <f>32+100</f>
        <v>132</v>
      </c>
      <c r="F31" s="37"/>
      <c r="G31" s="37"/>
      <c r="H31" s="39"/>
      <c r="I31" s="39"/>
      <c r="J31" s="39"/>
      <c r="K31" s="39"/>
      <c r="L31" s="39"/>
      <c r="M31" s="39"/>
      <c r="N31" s="39"/>
      <c r="O31" s="39"/>
      <c r="P31" s="39">
        <f t="shared" si="3"/>
        <v>132</v>
      </c>
    </row>
    <row r="32" spans="1:16" s="8" customFormat="1" ht="20.25">
      <c r="A32" s="34" t="s">
        <v>175</v>
      </c>
      <c r="B32" s="49" t="s">
        <v>19</v>
      </c>
      <c r="C32" s="45" t="s">
        <v>176</v>
      </c>
      <c r="D32" s="37">
        <f>D33</f>
        <v>234</v>
      </c>
      <c r="E32" s="37">
        <f>E33</f>
        <v>234</v>
      </c>
      <c r="F32" s="37"/>
      <c r="G32" s="37"/>
      <c r="H32" s="37"/>
      <c r="I32" s="39"/>
      <c r="J32" s="37"/>
      <c r="K32" s="37"/>
      <c r="L32" s="37"/>
      <c r="M32" s="37"/>
      <c r="N32" s="37"/>
      <c r="O32" s="31"/>
      <c r="P32" s="80">
        <f t="shared" si="3"/>
        <v>234</v>
      </c>
    </row>
    <row r="33" spans="1:16" s="8" customFormat="1" ht="48" customHeight="1">
      <c r="A33" s="34" t="s">
        <v>90</v>
      </c>
      <c r="B33" s="49" t="s">
        <v>19</v>
      </c>
      <c r="C33" s="50" t="s">
        <v>59</v>
      </c>
      <c r="D33" s="37">
        <f>E33</f>
        <v>234</v>
      </c>
      <c r="E33" s="37">
        <v>234</v>
      </c>
      <c r="F33" s="37"/>
      <c r="G33" s="37"/>
      <c r="H33" s="37"/>
      <c r="I33" s="39"/>
      <c r="J33" s="37"/>
      <c r="K33" s="37"/>
      <c r="L33" s="37"/>
      <c r="M33" s="37"/>
      <c r="N33" s="37"/>
      <c r="O33" s="31"/>
      <c r="P33" s="62">
        <f t="shared" si="3"/>
        <v>234</v>
      </c>
    </row>
    <row r="34" spans="1:16" ht="20.25">
      <c r="A34" s="34"/>
      <c r="B34" s="29"/>
      <c r="C34" s="42" t="s">
        <v>9</v>
      </c>
      <c r="D34" s="40">
        <f>E34+H34</f>
        <v>24259.022</v>
      </c>
      <c r="E34" s="40">
        <f>E24+E33+E23+E27+E30+E29</f>
        <v>24259.022</v>
      </c>
      <c r="F34" s="40">
        <f aca="true" t="shared" si="4" ref="F34:P34">F24+F33+F23</f>
        <v>14028</v>
      </c>
      <c r="G34" s="40">
        <f t="shared" si="4"/>
        <v>2915.5</v>
      </c>
      <c r="H34" s="40">
        <f t="shared" si="4"/>
        <v>0</v>
      </c>
      <c r="I34" s="40">
        <f t="shared" si="4"/>
        <v>1341.754</v>
      </c>
      <c r="J34" s="40">
        <f t="shared" si="4"/>
        <v>324.5</v>
      </c>
      <c r="K34" s="40">
        <f t="shared" si="4"/>
        <v>145</v>
      </c>
      <c r="L34" s="40">
        <f t="shared" si="4"/>
        <v>6</v>
      </c>
      <c r="M34" s="40">
        <f t="shared" si="4"/>
        <v>1017.254</v>
      </c>
      <c r="N34" s="40">
        <f t="shared" si="4"/>
        <v>1017.254</v>
      </c>
      <c r="O34" s="40">
        <f t="shared" si="4"/>
        <v>1017.254</v>
      </c>
      <c r="P34" s="40">
        <f t="shared" si="4"/>
        <v>25457.398</v>
      </c>
    </row>
    <row r="35" spans="1:16" ht="44.25" customHeight="1">
      <c r="A35" s="34" t="s">
        <v>161</v>
      </c>
      <c r="B35" s="35"/>
      <c r="C35" s="52" t="s">
        <v>241</v>
      </c>
      <c r="D35" s="37"/>
      <c r="E35" s="37"/>
      <c r="F35" s="37"/>
      <c r="G35" s="37"/>
      <c r="H35" s="37"/>
      <c r="I35" s="37"/>
      <c r="J35" s="37"/>
      <c r="K35" s="37"/>
      <c r="L35" s="37"/>
      <c r="M35" s="37"/>
      <c r="N35" s="37"/>
      <c r="O35" s="31"/>
      <c r="P35" s="31"/>
    </row>
    <row r="36" spans="1:16" ht="52.5" customHeight="1">
      <c r="A36" s="34" t="s">
        <v>162</v>
      </c>
      <c r="B36" s="35"/>
      <c r="C36" s="52" t="s">
        <v>241</v>
      </c>
      <c r="D36" s="37"/>
      <c r="E36" s="37"/>
      <c r="F36" s="37"/>
      <c r="G36" s="37"/>
      <c r="H36" s="37"/>
      <c r="I36" s="37"/>
      <c r="J36" s="37"/>
      <c r="K36" s="37"/>
      <c r="L36" s="37"/>
      <c r="M36" s="37"/>
      <c r="N36" s="37"/>
      <c r="O36" s="31"/>
      <c r="P36" s="31"/>
    </row>
    <row r="37" spans="1:16" ht="20.25">
      <c r="A37" s="34" t="s">
        <v>171</v>
      </c>
      <c r="B37" s="53" t="s">
        <v>28</v>
      </c>
      <c r="C37" s="30" t="s">
        <v>10</v>
      </c>
      <c r="D37" s="40">
        <f aca="true" t="shared" si="5" ref="D37:P37">D38+D39+D41+D43+D42</f>
        <v>52845.93</v>
      </c>
      <c r="E37" s="40">
        <f t="shared" si="5"/>
        <v>52845.93</v>
      </c>
      <c r="F37" s="40">
        <f t="shared" si="5"/>
        <v>32645.2</v>
      </c>
      <c r="G37" s="40">
        <f t="shared" si="5"/>
        <v>9036.300000000001</v>
      </c>
      <c r="H37" s="40">
        <f t="shared" si="5"/>
        <v>0</v>
      </c>
      <c r="I37" s="40">
        <f t="shared" si="5"/>
        <v>307.39000000000004</v>
      </c>
      <c r="J37" s="40">
        <f t="shared" si="5"/>
        <v>7.8</v>
      </c>
      <c r="K37" s="40">
        <f t="shared" si="5"/>
        <v>0</v>
      </c>
      <c r="L37" s="40">
        <f t="shared" si="5"/>
        <v>0</v>
      </c>
      <c r="M37" s="40">
        <f t="shared" si="5"/>
        <v>299.59000000000003</v>
      </c>
      <c r="N37" s="40">
        <f t="shared" si="5"/>
        <v>299.59000000000003</v>
      </c>
      <c r="O37" s="40">
        <f t="shared" si="5"/>
        <v>299.59000000000003</v>
      </c>
      <c r="P37" s="40">
        <f t="shared" si="5"/>
        <v>53153.32</v>
      </c>
    </row>
    <row r="38" spans="1:16" ht="111" customHeight="1">
      <c r="A38" s="34" t="s">
        <v>91</v>
      </c>
      <c r="B38" s="54" t="s">
        <v>29</v>
      </c>
      <c r="C38" s="45" t="s">
        <v>92</v>
      </c>
      <c r="D38" s="37">
        <f>E38+H38</f>
        <v>47868.44</v>
      </c>
      <c r="E38" s="37">
        <f>44855.4+699.5+2134.49-91.59+270.64</f>
        <v>47868.44</v>
      </c>
      <c r="F38" s="37">
        <f>29933.7+82.7+128</f>
        <v>30144.4</v>
      </c>
      <c r="G38" s="37">
        <f>7747.5+759</f>
        <v>8506.5</v>
      </c>
      <c r="H38" s="37"/>
      <c r="I38" s="37">
        <f>J38+M38</f>
        <v>307.39000000000004</v>
      </c>
      <c r="J38" s="37">
        <v>7.8</v>
      </c>
      <c r="K38" s="37"/>
      <c r="L38" s="37"/>
      <c r="M38" s="37">
        <f>208+91.59</f>
        <v>299.59000000000003</v>
      </c>
      <c r="N38" s="37">
        <f>208+91.59</f>
        <v>299.59000000000003</v>
      </c>
      <c r="O38" s="39">
        <f>208+91.59</f>
        <v>299.59000000000003</v>
      </c>
      <c r="P38" s="39">
        <f>I38+D38</f>
        <v>48175.83</v>
      </c>
    </row>
    <row r="39" spans="1:16" ht="76.5" customHeight="1">
      <c r="A39" s="34" t="s">
        <v>224</v>
      </c>
      <c r="B39" s="49" t="s">
        <v>30</v>
      </c>
      <c r="C39" s="50" t="s">
        <v>93</v>
      </c>
      <c r="D39" s="37">
        <f aca="true" t="shared" si="6" ref="D39:D54">E39+H39</f>
        <v>1504.8999999999999</v>
      </c>
      <c r="E39" s="37">
        <f>1455.3+19.6+30</f>
        <v>1504.8999999999999</v>
      </c>
      <c r="F39" s="37">
        <v>982.3</v>
      </c>
      <c r="G39" s="37">
        <v>213.1</v>
      </c>
      <c r="H39" s="37"/>
      <c r="I39" s="37"/>
      <c r="J39" s="37"/>
      <c r="K39" s="37"/>
      <c r="L39" s="37"/>
      <c r="M39" s="37"/>
      <c r="N39" s="37"/>
      <c r="O39" s="31"/>
      <c r="P39" s="39">
        <f t="shared" si="3"/>
        <v>1504.8999999999999</v>
      </c>
    </row>
    <row r="40" spans="1:17" ht="36" customHeight="1">
      <c r="A40" s="34" t="s">
        <v>220</v>
      </c>
      <c r="B40" s="54" t="s">
        <v>31</v>
      </c>
      <c r="C40" s="45" t="s">
        <v>174</v>
      </c>
      <c r="D40" s="37">
        <f>E40+H40</f>
        <v>1113.35</v>
      </c>
      <c r="E40" s="39">
        <f>E41</f>
        <v>1113.35</v>
      </c>
      <c r="F40" s="39">
        <f>F41</f>
        <v>0</v>
      </c>
      <c r="G40" s="39">
        <f>G41</f>
        <v>0</v>
      </c>
      <c r="H40" s="39"/>
      <c r="I40" s="39"/>
      <c r="J40" s="39"/>
      <c r="K40" s="39">
        <f>K41</f>
        <v>0</v>
      </c>
      <c r="L40" s="39">
        <f>L41</f>
        <v>0</v>
      </c>
      <c r="M40" s="39">
        <f>M41</f>
        <v>0</v>
      </c>
      <c r="N40" s="37"/>
      <c r="O40" s="39"/>
      <c r="P40" s="39">
        <f t="shared" si="3"/>
        <v>1113.35</v>
      </c>
      <c r="Q40" s="75"/>
    </row>
    <row r="41" spans="1:17" ht="51.75" customHeight="1">
      <c r="A41" s="34" t="s">
        <v>236</v>
      </c>
      <c r="B41" s="54" t="s">
        <v>31</v>
      </c>
      <c r="C41" s="90" t="s">
        <v>291</v>
      </c>
      <c r="D41" s="37">
        <f t="shared" si="6"/>
        <v>1113.35</v>
      </c>
      <c r="E41" s="39">
        <f>1025.1-25-166.75+115+165</f>
        <v>1113.35</v>
      </c>
      <c r="F41" s="39"/>
      <c r="G41" s="39">
        <f>H41+K41</f>
        <v>0</v>
      </c>
      <c r="H41" s="39"/>
      <c r="I41" s="39"/>
      <c r="J41" s="39"/>
      <c r="K41" s="39"/>
      <c r="L41" s="39"/>
      <c r="M41" s="39"/>
      <c r="N41" s="39"/>
      <c r="O41" s="39"/>
      <c r="P41" s="39">
        <f t="shared" si="3"/>
        <v>1113.35</v>
      </c>
      <c r="Q41" s="75"/>
    </row>
    <row r="42" spans="1:17" ht="51.75" customHeight="1">
      <c r="A42" s="34" t="s">
        <v>94</v>
      </c>
      <c r="B42" s="54" t="s">
        <v>74</v>
      </c>
      <c r="C42" s="55" t="s">
        <v>95</v>
      </c>
      <c r="D42" s="62">
        <f t="shared" si="6"/>
        <v>2333.9</v>
      </c>
      <c r="E42" s="39">
        <f>2239.3+29.6+65</f>
        <v>2333.9</v>
      </c>
      <c r="F42" s="39">
        <f>1480.8+37.7</f>
        <v>1518.5</v>
      </c>
      <c r="G42" s="76">
        <v>316.7</v>
      </c>
      <c r="H42" s="39"/>
      <c r="I42" s="39"/>
      <c r="J42" s="39"/>
      <c r="K42" s="39"/>
      <c r="L42" s="39"/>
      <c r="M42" s="39"/>
      <c r="N42" s="39"/>
      <c r="O42" s="39"/>
      <c r="P42" s="76">
        <f t="shared" si="3"/>
        <v>2333.9</v>
      </c>
      <c r="Q42" s="75"/>
    </row>
    <row r="43" spans="1:17" ht="45" customHeight="1">
      <c r="A43" s="34" t="s">
        <v>235</v>
      </c>
      <c r="B43" s="54" t="s">
        <v>32</v>
      </c>
      <c r="C43" s="45" t="s">
        <v>96</v>
      </c>
      <c r="D43" s="37">
        <f t="shared" si="6"/>
        <v>25.34</v>
      </c>
      <c r="E43" s="37">
        <v>25.34</v>
      </c>
      <c r="F43" s="37"/>
      <c r="G43" s="37"/>
      <c r="H43" s="37"/>
      <c r="I43" s="37"/>
      <c r="J43" s="37"/>
      <c r="K43" s="37"/>
      <c r="L43" s="37"/>
      <c r="M43" s="37"/>
      <c r="N43" s="37"/>
      <c r="O43" s="31"/>
      <c r="P43" s="39">
        <f t="shared" si="3"/>
        <v>25.34</v>
      </c>
      <c r="Q43" s="75"/>
    </row>
    <row r="44" spans="1:17" ht="45" customHeight="1">
      <c r="A44" s="34" t="s">
        <v>280</v>
      </c>
      <c r="B44" s="54" t="s">
        <v>279</v>
      </c>
      <c r="C44" s="36" t="s">
        <v>281</v>
      </c>
      <c r="D44" s="37">
        <f t="shared" si="6"/>
        <v>15</v>
      </c>
      <c r="E44" s="37">
        <v>15</v>
      </c>
      <c r="F44" s="37"/>
      <c r="G44" s="37"/>
      <c r="H44" s="37"/>
      <c r="I44" s="37"/>
      <c r="J44" s="37"/>
      <c r="K44" s="37"/>
      <c r="L44" s="37"/>
      <c r="M44" s="37"/>
      <c r="N44" s="37"/>
      <c r="O44" s="31"/>
      <c r="P44" s="39">
        <f t="shared" si="3"/>
        <v>15</v>
      </c>
      <c r="Q44" s="75"/>
    </row>
    <row r="45" spans="1:17" ht="24.75" customHeight="1">
      <c r="A45" s="34" t="s">
        <v>195</v>
      </c>
      <c r="B45" s="56" t="s">
        <v>197</v>
      </c>
      <c r="C45" s="57" t="s">
        <v>196</v>
      </c>
      <c r="D45" s="37">
        <f>E45+H45</f>
        <v>1057.38</v>
      </c>
      <c r="E45" s="40">
        <f>E46+E48+E51+E50</f>
        <v>1057.38</v>
      </c>
      <c r="F45" s="40">
        <f>F46+F48+F49+F50+F51</f>
        <v>607.9</v>
      </c>
      <c r="G45" s="40">
        <f>G46+G48+G49+G50+G51</f>
        <v>145.3</v>
      </c>
      <c r="H45" s="40"/>
      <c r="I45" s="40"/>
      <c r="J45" s="40"/>
      <c r="K45" s="40"/>
      <c r="L45" s="40"/>
      <c r="M45" s="40"/>
      <c r="N45" s="40"/>
      <c r="O45" s="31"/>
      <c r="P45" s="39">
        <f t="shared" si="3"/>
        <v>1057.38</v>
      </c>
      <c r="Q45" s="75"/>
    </row>
    <row r="46" spans="1:17" ht="50.25" customHeight="1">
      <c r="A46" s="34" t="s">
        <v>177</v>
      </c>
      <c r="B46" s="54"/>
      <c r="C46" s="58" t="s">
        <v>178</v>
      </c>
      <c r="D46" s="37">
        <f>E46+H46</f>
        <v>897.4</v>
      </c>
      <c r="E46" s="37">
        <f>E47</f>
        <v>897.4</v>
      </c>
      <c r="F46" s="37">
        <f>F47</f>
        <v>607.9</v>
      </c>
      <c r="G46" s="37">
        <f>G47</f>
        <v>145.3</v>
      </c>
      <c r="H46" s="37"/>
      <c r="I46" s="37"/>
      <c r="J46" s="37"/>
      <c r="K46" s="37"/>
      <c r="L46" s="37"/>
      <c r="M46" s="37"/>
      <c r="N46" s="37"/>
      <c r="O46" s="31"/>
      <c r="P46" s="39">
        <f t="shared" si="3"/>
        <v>897.4</v>
      </c>
      <c r="Q46" s="75"/>
    </row>
    <row r="47" spans="1:17" ht="60.75" customHeight="1">
      <c r="A47" s="34" t="s">
        <v>97</v>
      </c>
      <c r="B47" s="54" t="s">
        <v>15</v>
      </c>
      <c r="C47" s="48" t="s">
        <v>98</v>
      </c>
      <c r="D47" s="37">
        <f t="shared" si="6"/>
        <v>897.4</v>
      </c>
      <c r="E47" s="37">
        <f>885.3+12.1</f>
        <v>897.4</v>
      </c>
      <c r="F47" s="37">
        <v>607.9</v>
      </c>
      <c r="G47" s="37">
        <v>145.3</v>
      </c>
      <c r="H47" s="37"/>
      <c r="I47" s="37"/>
      <c r="J47" s="37"/>
      <c r="K47" s="37"/>
      <c r="L47" s="37"/>
      <c r="M47" s="37"/>
      <c r="N47" s="37"/>
      <c r="O47" s="31"/>
      <c r="P47" s="39">
        <f t="shared" si="3"/>
        <v>897.4</v>
      </c>
      <c r="Q47" s="75"/>
    </row>
    <row r="48" spans="1:17" ht="55.5" customHeight="1">
      <c r="A48" s="34" t="s">
        <v>198</v>
      </c>
      <c r="B48" s="54" t="s">
        <v>72</v>
      </c>
      <c r="C48" s="48" t="s">
        <v>199</v>
      </c>
      <c r="D48" s="37">
        <f t="shared" si="6"/>
        <v>32.46</v>
      </c>
      <c r="E48" s="37">
        <f>20+12.46</f>
        <v>32.46</v>
      </c>
      <c r="F48" s="37"/>
      <c r="G48" s="37"/>
      <c r="H48" s="37"/>
      <c r="I48" s="37"/>
      <c r="J48" s="37"/>
      <c r="K48" s="37"/>
      <c r="L48" s="37"/>
      <c r="M48" s="37"/>
      <c r="N48" s="37"/>
      <c r="O48" s="31"/>
      <c r="P48" s="39">
        <f t="shared" si="3"/>
        <v>32.46</v>
      </c>
      <c r="Q48" s="75"/>
    </row>
    <row r="49" spans="1:17" ht="61.5" customHeight="1">
      <c r="A49" s="34" t="s">
        <v>201</v>
      </c>
      <c r="B49" s="54"/>
      <c r="C49" s="45" t="s">
        <v>200</v>
      </c>
      <c r="D49" s="37">
        <f>E49+H49</f>
        <v>20</v>
      </c>
      <c r="E49" s="39">
        <f>E50</f>
        <v>20</v>
      </c>
      <c r="F49" s="37"/>
      <c r="G49" s="37"/>
      <c r="H49" s="37"/>
      <c r="I49" s="37"/>
      <c r="J49" s="37"/>
      <c r="K49" s="37"/>
      <c r="L49" s="37"/>
      <c r="M49" s="37"/>
      <c r="N49" s="37"/>
      <c r="O49" s="31"/>
      <c r="P49" s="39">
        <f t="shared" si="3"/>
        <v>20</v>
      </c>
      <c r="Q49" s="75"/>
    </row>
    <row r="50" spans="1:17" ht="88.5" customHeight="1">
      <c r="A50" s="34" t="s">
        <v>203</v>
      </c>
      <c r="B50" s="54" t="s">
        <v>76</v>
      </c>
      <c r="C50" s="45" t="s">
        <v>202</v>
      </c>
      <c r="D50" s="37">
        <f t="shared" si="6"/>
        <v>20</v>
      </c>
      <c r="E50" s="39">
        <v>20</v>
      </c>
      <c r="F50" s="37"/>
      <c r="G50" s="37"/>
      <c r="H50" s="37"/>
      <c r="I50" s="37"/>
      <c r="J50" s="37"/>
      <c r="K50" s="37"/>
      <c r="L50" s="37"/>
      <c r="M50" s="37"/>
      <c r="N50" s="37"/>
      <c r="O50" s="31"/>
      <c r="P50" s="39">
        <f t="shared" si="3"/>
        <v>20</v>
      </c>
      <c r="Q50" s="75"/>
    </row>
    <row r="51" spans="1:17" ht="63" customHeight="1">
      <c r="A51" s="34" t="s">
        <v>205</v>
      </c>
      <c r="B51" s="54" t="s">
        <v>16</v>
      </c>
      <c r="C51" s="45" t="s">
        <v>204</v>
      </c>
      <c r="D51" s="37">
        <f t="shared" si="6"/>
        <v>107.52</v>
      </c>
      <c r="E51" s="39">
        <f>105.72+1.8</f>
        <v>107.52</v>
      </c>
      <c r="F51" s="37"/>
      <c r="G51" s="37"/>
      <c r="H51" s="37"/>
      <c r="I51" s="37"/>
      <c r="J51" s="37"/>
      <c r="K51" s="37"/>
      <c r="L51" s="37"/>
      <c r="M51" s="37"/>
      <c r="N51" s="37"/>
      <c r="O51" s="31"/>
      <c r="P51" s="39">
        <f t="shared" si="3"/>
        <v>107.52</v>
      </c>
      <c r="Q51" s="75"/>
    </row>
    <row r="52" spans="1:17" ht="72" customHeight="1">
      <c r="A52" s="34" t="s">
        <v>297</v>
      </c>
      <c r="B52" s="54" t="s">
        <v>295</v>
      </c>
      <c r="C52" s="45" t="s">
        <v>296</v>
      </c>
      <c r="D52" s="37">
        <f t="shared" si="6"/>
        <v>0</v>
      </c>
      <c r="E52" s="39"/>
      <c r="F52" s="37"/>
      <c r="G52" s="37"/>
      <c r="H52" s="37"/>
      <c r="I52" s="37">
        <f>J52+M52</f>
        <v>59.075</v>
      </c>
      <c r="J52" s="37"/>
      <c r="K52" s="37"/>
      <c r="L52" s="37"/>
      <c r="M52" s="37">
        <f>N52</f>
        <v>59.075</v>
      </c>
      <c r="N52" s="37">
        <v>59.075</v>
      </c>
      <c r="O52" s="39">
        <v>59.075</v>
      </c>
      <c r="P52" s="39">
        <f t="shared" si="3"/>
        <v>59.075</v>
      </c>
      <c r="Q52" s="75"/>
    </row>
    <row r="53" spans="1:17" ht="63" customHeight="1">
      <c r="A53" s="34" t="s">
        <v>248</v>
      </c>
      <c r="B53" s="35" t="s">
        <v>244</v>
      </c>
      <c r="C53" s="36" t="s">
        <v>245</v>
      </c>
      <c r="D53" s="37">
        <f t="shared" si="6"/>
        <v>13592</v>
      </c>
      <c r="E53" s="26">
        <v>13592</v>
      </c>
      <c r="F53" s="37"/>
      <c r="G53" s="37"/>
      <c r="H53" s="37"/>
      <c r="I53" s="37"/>
      <c r="J53" s="37"/>
      <c r="K53" s="37"/>
      <c r="L53" s="37"/>
      <c r="M53" s="37"/>
      <c r="N53" s="37"/>
      <c r="O53" s="31"/>
      <c r="P53" s="39">
        <f t="shared" si="3"/>
        <v>13592</v>
      </c>
      <c r="Q53" s="75"/>
    </row>
    <row r="54" spans="1:17" ht="63" customHeight="1">
      <c r="A54" s="34" t="s">
        <v>249</v>
      </c>
      <c r="B54" s="35" t="s">
        <v>244</v>
      </c>
      <c r="C54" s="36" t="s">
        <v>250</v>
      </c>
      <c r="D54" s="37">
        <f t="shared" si="6"/>
        <v>13592</v>
      </c>
      <c r="E54" s="26">
        <v>13592</v>
      </c>
      <c r="F54" s="37"/>
      <c r="G54" s="37"/>
      <c r="H54" s="37"/>
      <c r="I54" s="37"/>
      <c r="J54" s="37"/>
      <c r="K54" s="37"/>
      <c r="L54" s="37"/>
      <c r="M54" s="37"/>
      <c r="N54" s="37"/>
      <c r="O54" s="31"/>
      <c r="P54" s="39">
        <f t="shared" si="3"/>
        <v>13592</v>
      </c>
      <c r="Q54" s="75"/>
    </row>
    <row r="55" spans="1:23" ht="34.5" customHeight="1">
      <c r="A55" s="34"/>
      <c r="B55" s="35"/>
      <c r="C55" s="78" t="s">
        <v>242</v>
      </c>
      <c r="D55" s="26">
        <f>E55+H55</f>
        <v>67510.31</v>
      </c>
      <c r="E55" s="26">
        <f>E45+E37+E53+E44+E52</f>
        <v>67510.31</v>
      </c>
      <c r="F55" s="26">
        <f aca="true" t="shared" si="7" ref="F55:O55">F45+F37+F53+F44+F52</f>
        <v>33253.1</v>
      </c>
      <c r="G55" s="26">
        <f t="shared" si="7"/>
        <v>9181.6</v>
      </c>
      <c r="H55" s="26">
        <f t="shared" si="7"/>
        <v>0</v>
      </c>
      <c r="I55" s="26">
        <f t="shared" si="7"/>
        <v>366.46500000000003</v>
      </c>
      <c r="J55" s="26">
        <f t="shared" si="7"/>
        <v>7.8</v>
      </c>
      <c r="K55" s="26">
        <f t="shared" si="7"/>
        <v>0</v>
      </c>
      <c r="L55" s="26">
        <f t="shared" si="7"/>
        <v>0</v>
      </c>
      <c r="M55" s="26">
        <f t="shared" si="7"/>
        <v>358.665</v>
      </c>
      <c r="N55" s="26">
        <f t="shared" si="7"/>
        <v>358.665</v>
      </c>
      <c r="O55" s="26">
        <f t="shared" si="7"/>
        <v>358.665</v>
      </c>
      <c r="P55" s="26">
        <f>P45+P37+P53+P52</f>
        <v>67861.775</v>
      </c>
      <c r="Q55" s="36"/>
      <c r="R55" s="36"/>
      <c r="S55" s="26"/>
      <c r="T55" s="26"/>
      <c r="U55" s="26"/>
      <c r="V55" s="26"/>
      <c r="W55" s="26"/>
    </row>
    <row r="56" spans="1:17" ht="65.25" customHeight="1">
      <c r="A56" s="34" t="s">
        <v>163</v>
      </c>
      <c r="B56" s="35"/>
      <c r="C56" s="59" t="s">
        <v>80</v>
      </c>
      <c r="D56" s="37"/>
      <c r="E56" s="37"/>
      <c r="F56" s="37"/>
      <c r="G56" s="37"/>
      <c r="H56" s="37"/>
      <c r="I56" s="37"/>
      <c r="J56" s="37"/>
      <c r="K56" s="37"/>
      <c r="L56" s="37"/>
      <c r="M56" s="37"/>
      <c r="N56" s="37"/>
      <c r="O56" s="31"/>
      <c r="P56" s="77">
        <f t="shared" si="3"/>
        <v>0</v>
      </c>
      <c r="Q56" s="75"/>
    </row>
    <row r="57" spans="1:17" ht="60" customHeight="1">
      <c r="A57" s="34" t="s">
        <v>172</v>
      </c>
      <c r="B57" s="35"/>
      <c r="C57" s="59" t="s">
        <v>80</v>
      </c>
      <c r="D57" s="37"/>
      <c r="E57" s="37"/>
      <c r="F57" s="37"/>
      <c r="G57" s="37"/>
      <c r="H57" s="37"/>
      <c r="I57" s="37"/>
      <c r="J57" s="37"/>
      <c r="K57" s="37"/>
      <c r="L57" s="37"/>
      <c r="M57" s="37"/>
      <c r="N57" s="37"/>
      <c r="O57" s="31"/>
      <c r="P57" s="77">
        <f t="shared" si="3"/>
        <v>0</v>
      </c>
      <c r="Q57" s="75"/>
    </row>
    <row r="58" spans="1:17" ht="44.25" customHeight="1">
      <c r="A58" s="34" t="s">
        <v>173</v>
      </c>
      <c r="B58" s="60" t="s">
        <v>23</v>
      </c>
      <c r="C58" s="59" t="s">
        <v>8</v>
      </c>
      <c r="D58" s="40">
        <f>H58+E58</f>
        <v>95172.19600000001</v>
      </c>
      <c r="E58" s="40">
        <f>E60+E61+E63+E64+E65+E66+E68+E69+E71+E72+E73+E74+E76+E77+E78+E79+E80+E81+E82+E83+E84+E86+E85+E87+E89+E90+E92+E94+E95+E96+E98+E99+E101</f>
        <v>95172.19600000001</v>
      </c>
      <c r="F58" s="40">
        <f aca="true" t="shared" si="8" ref="F58:P58">F60+F61+F63+F64+F65+F66+F68+F69+F71+F72+F73+F74+F76+F77+F78+F79+F80+F81+F82+F83+F84+F86+F85+F87+F89+F90+F92+F94+F95+F96+F98+F99+F101</f>
        <v>3063.8199999999997</v>
      </c>
      <c r="G58" s="40">
        <f t="shared" si="8"/>
        <v>229.3</v>
      </c>
      <c r="H58" s="40">
        <f t="shared" si="8"/>
        <v>0</v>
      </c>
      <c r="I58" s="40">
        <f t="shared" si="8"/>
        <v>230.001</v>
      </c>
      <c r="J58" s="40">
        <f t="shared" si="8"/>
        <v>230.001</v>
      </c>
      <c r="K58" s="40">
        <f t="shared" si="8"/>
        <v>24</v>
      </c>
      <c r="L58" s="40">
        <f t="shared" si="8"/>
        <v>0</v>
      </c>
      <c r="M58" s="40">
        <f t="shared" si="8"/>
        <v>0</v>
      </c>
      <c r="N58" s="40">
        <f t="shared" si="8"/>
        <v>0</v>
      </c>
      <c r="O58" s="40">
        <f t="shared" si="8"/>
        <v>0</v>
      </c>
      <c r="P58" s="40">
        <f t="shared" si="8"/>
        <v>95402.19700000001</v>
      </c>
      <c r="Q58" s="75"/>
    </row>
    <row r="59" spans="1:17" ht="115.5" customHeight="1">
      <c r="A59" s="34" t="s">
        <v>180</v>
      </c>
      <c r="B59" s="60"/>
      <c r="C59" s="51" t="s">
        <v>181</v>
      </c>
      <c r="D59" s="40">
        <f>E59+H59</f>
        <v>26805.5</v>
      </c>
      <c r="E59" s="40">
        <f>E60+E61+E63+E64+E65+E66</f>
        <v>26805.5</v>
      </c>
      <c r="F59" s="40"/>
      <c r="G59" s="40"/>
      <c r="H59" s="40"/>
      <c r="I59" s="40"/>
      <c r="J59" s="40"/>
      <c r="K59" s="40"/>
      <c r="L59" s="40"/>
      <c r="M59" s="40"/>
      <c r="N59" s="37"/>
      <c r="O59" s="31"/>
      <c r="P59" s="39">
        <f aca="true" t="shared" si="9" ref="P59:P69">I59+D59</f>
        <v>26805.5</v>
      </c>
      <c r="Q59" s="75"/>
    </row>
    <row r="60" spans="1:17" ht="308.25" customHeight="1">
      <c r="A60" s="34" t="s">
        <v>99</v>
      </c>
      <c r="B60" s="35" t="s">
        <v>33</v>
      </c>
      <c r="C60" s="51" t="s">
        <v>100</v>
      </c>
      <c r="D60" s="37">
        <f>E60+H60</f>
        <v>3500</v>
      </c>
      <c r="E60" s="37">
        <v>3500</v>
      </c>
      <c r="F60" s="37"/>
      <c r="G60" s="31"/>
      <c r="H60" s="37"/>
      <c r="I60" s="37"/>
      <c r="J60" s="37"/>
      <c r="K60" s="37"/>
      <c r="L60" s="37"/>
      <c r="M60" s="37"/>
      <c r="N60" s="62"/>
      <c r="O60" s="31"/>
      <c r="P60" s="39">
        <f t="shared" si="9"/>
        <v>3500</v>
      </c>
      <c r="Q60" s="75"/>
    </row>
    <row r="61" spans="1:17" ht="374.25" customHeight="1">
      <c r="A61" s="34" t="s">
        <v>102</v>
      </c>
      <c r="B61" s="35" t="s">
        <v>35</v>
      </c>
      <c r="C61" s="27" t="s">
        <v>225</v>
      </c>
      <c r="D61" s="37">
        <f aca="true" t="shared" si="10" ref="D61:D103">E61+H61</f>
        <v>300</v>
      </c>
      <c r="E61" s="37">
        <v>300</v>
      </c>
      <c r="F61" s="37"/>
      <c r="G61" s="31"/>
      <c r="H61" s="37"/>
      <c r="I61" s="37"/>
      <c r="J61" s="37"/>
      <c r="K61" s="37"/>
      <c r="L61" s="37"/>
      <c r="M61" s="37"/>
      <c r="N61" s="62"/>
      <c r="O61" s="31"/>
      <c r="P61" s="39">
        <f t="shared" si="9"/>
        <v>300</v>
      </c>
      <c r="Q61" s="75"/>
    </row>
    <row r="62" spans="1:17" ht="302.25" customHeight="1">
      <c r="A62" s="34"/>
      <c r="B62" s="35"/>
      <c r="C62" s="74" t="s">
        <v>226</v>
      </c>
      <c r="D62" s="37"/>
      <c r="E62" s="37"/>
      <c r="F62" s="37"/>
      <c r="G62" s="31"/>
      <c r="H62" s="37"/>
      <c r="I62" s="37"/>
      <c r="J62" s="37"/>
      <c r="K62" s="37"/>
      <c r="L62" s="37"/>
      <c r="M62" s="37"/>
      <c r="N62" s="37"/>
      <c r="O62" s="31"/>
      <c r="P62" s="39"/>
      <c r="Q62" s="75"/>
    </row>
    <row r="63" spans="1:17" ht="127.5" customHeight="1">
      <c r="A63" s="34" t="s">
        <v>106</v>
      </c>
      <c r="B63" s="35" t="s">
        <v>37</v>
      </c>
      <c r="C63" s="27" t="s">
        <v>107</v>
      </c>
      <c r="D63" s="37">
        <f t="shared" si="10"/>
        <v>100</v>
      </c>
      <c r="E63" s="37">
        <v>100</v>
      </c>
      <c r="F63" s="37"/>
      <c r="G63" s="31"/>
      <c r="H63" s="37"/>
      <c r="I63" s="37"/>
      <c r="J63" s="37"/>
      <c r="K63" s="37"/>
      <c r="L63" s="37"/>
      <c r="M63" s="37"/>
      <c r="N63" s="62"/>
      <c r="O63" s="31"/>
      <c r="P63" s="39">
        <f t="shared" si="9"/>
        <v>100</v>
      </c>
      <c r="Q63" s="75"/>
    </row>
    <row r="64" spans="1:17" ht="217.5" customHeight="1">
      <c r="A64" s="34" t="s">
        <v>110</v>
      </c>
      <c r="B64" s="35" t="s">
        <v>39</v>
      </c>
      <c r="C64" s="27" t="s">
        <v>111</v>
      </c>
      <c r="D64" s="37">
        <f t="shared" si="10"/>
        <v>600</v>
      </c>
      <c r="E64" s="37">
        <v>600</v>
      </c>
      <c r="F64" s="37"/>
      <c r="G64" s="31"/>
      <c r="H64" s="37"/>
      <c r="I64" s="37"/>
      <c r="J64" s="37"/>
      <c r="K64" s="37"/>
      <c r="L64" s="37"/>
      <c r="M64" s="37"/>
      <c r="N64" s="62"/>
      <c r="O64" s="31"/>
      <c r="P64" s="39">
        <f t="shared" si="9"/>
        <v>600</v>
      </c>
      <c r="Q64" s="75"/>
    </row>
    <row r="65" spans="1:17" ht="49.5" customHeight="1">
      <c r="A65" s="34" t="s">
        <v>117</v>
      </c>
      <c r="B65" s="35" t="s">
        <v>68</v>
      </c>
      <c r="C65" s="51" t="s">
        <v>113</v>
      </c>
      <c r="D65" s="37">
        <f t="shared" si="10"/>
        <v>1100</v>
      </c>
      <c r="E65" s="37">
        <v>1100</v>
      </c>
      <c r="F65" s="37"/>
      <c r="G65" s="37"/>
      <c r="H65" s="37"/>
      <c r="I65" s="37"/>
      <c r="J65" s="37"/>
      <c r="K65" s="37"/>
      <c r="L65" s="37"/>
      <c r="M65" s="37"/>
      <c r="N65" s="62"/>
      <c r="O65" s="31"/>
      <c r="P65" s="39">
        <f t="shared" si="9"/>
        <v>1100</v>
      </c>
      <c r="Q65" s="75"/>
    </row>
    <row r="66" spans="1:17" ht="43.5" customHeight="1">
      <c r="A66" s="34" t="s">
        <v>135</v>
      </c>
      <c r="B66" s="35" t="s">
        <v>49</v>
      </c>
      <c r="C66" s="51" t="s">
        <v>136</v>
      </c>
      <c r="D66" s="37">
        <f t="shared" si="10"/>
        <v>21205.5</v>
      </c>
      <c r="E66" s="37">
        <v>21205.5</v>
      </c>
      <c r="F66" s="37"/>
      <c r="G66" s="31"/>
      <c r="H66" s="37"/>
      <c r="I66" s="37"/>
      <c r="J66" s="37"/>
      <c r="K66" s="37"/>
      <c r="L66" s="37"/>
      <c r="M66" s="37"/>
      <c r="N66" s="37"/>
      <c r="O66" s="31"/>
      <c r="P66" s="39">
        <f t="shared" si="9"/>
        <v>21205.5</v>
      </c>
      <c r="Q66" s="75"/>
    </row>
    <row r="67" spans="1:17" ht="73.5" customHeight="1">
      <c r="A67" s="34" t="s">
        <v>182</v>
      </c>
      <c r="B67" s="35"/>
      <c r="C67" s="51" t="s">
        <v>194</v>
      </c>
      <c r="D67" s="40">
        <f>E67+H67</f>
        <v>1598.5</v>
      </c>
      <c r="E67" s="40">
        <f>E68+E69+E71+E72+E73+E74</f>
        <v>1598.5</v>
      </c>
      <c r="F67" s="37"/>
      <c r="G67" s="31"/>
      <c r="H67" s="37"/>
      <c r="I67" s="37"/>
      <c r="J67" s="37"/>
      <c r="K67" s="37"/>
      <c r="L67" s="37"/>
      <c r="M67" s="37"/>
      <c r="N67" s="37"/>
      <c r="O67" s="31"/>
      <c r="P67" s="39">
        <f t="shared" si="9"/>
        <v>1598.5</v>
      </c>
      <c r="Q67" s="75"/>
    </row>
    <row r="68" spans="1:17" ht="210.75" customHeight="1">
      <c r="A68" s="34" t="s">
        <v>101</v>
      </c>
      <c r="B68" s="35" t="s">
        <v>34</v>
      </c>
      <c r="C68" s="27" t="s">
        <v>103</v>
      </c>
      <c r="D68" s="37">
        <f t="shared" si="10"/>
        <v>190.52</v>
      </c>
      <c r="E68" s="37">
        <v>190.52</v>
      </c>
      <c r="F68" s="37"/>
      <c r="G68" s="31"/>
      <c r="H68" s="37"/>
      <c r="I68" s="37"/>
      <c r="J68" s="37"/>
      <c r="K68" s="37"/>
      <c r="L68" s="37"/>
      <c r="M68" s="37"/>
      <c r="N68" s="62"/>
      <c r="O68" s="31"/>
      <c r="P68" s="39">
        <f t="shared" si="9"/>
        <v>190.52</v>
      </c>
      <c r="Q68" s="75"/>
    </row>
    <row r="69" spans="1:17" ht="280.5" customHeight="1">
      <c r="A69" s="34" t="s">
        <v>104</v>
      </c>
      <c r="B69" s="35" t="s">
        <v>36</v>
      </c>
      <c r="C69" s="79" t="s">
        <v>105</v>
      </c>
      <c r="D69" s="37">
        <f t="shared" si="10"/>
        <v>3.2</v>
      </c>
      <c r="E69" s="37">
        <v>3.2</v>
      </c>
      <c r="F69" s="37"/>
      <c r="G69" s="31"/>
      <c r="H69" s="37"/>
      <c r="I69" s="37"/>
      <c r="J69" s="37"/>
      <c r="K69" s="37"/>
      <c r="L69" s="37"/>
      <c r="M69" s="37"/>
      <c r="N69" s="62"/>
      <c r="O69" s="31"/>
      <c r="P69" s="39">
        <f t="shared" si="9"/>
        <v>3.2</v>
      </c>
      <c r="Q69" s="75"/>
    </row>
    <row r="70" spans="1:17" ht="84" customHeight="1">
      <c r="A70" s="34"/>
      <c r="B70" s="35"/>
      <c r="C70" s="27" t="s">
        <v>227</v>
      </c>
      <c r="D70" s="37"/>
      <c r="E70" s="37"/>
      <c r="F70" s="37"/>
      <c r="G70" s="31"/>
      <c r="H70" s="37"/>
      <c r="I70" s="37"/>
      <c r="J70" s="37"/>
      <c r="K70" s="37"/>
      <c r="L70" s="37"/>
      <c r="M70" s="37"/>
      <c r="N70" s="37"/>
      <c r="O70" s="31"/>
      <c r="P70" s="39"/>
      <c r="Q70" s="75"/>
    </row>
    <row r="71" spans="1:17" ht="108.75" customHeight="1">
      <c r="A71" s="34" t="s">
        <v>108</v>
      </c>
      <c r="B71" s="35" t="s">
        <v>38</v>
      </c>
      <c r="C71" s="27" t="s">
        <v>109</v>
      </c>
      <c r="D71" s="37">
        <f t="shared" si="10"/>
        <v>2.3</v>
      </c>
      <c r="E71" s="37">
        <v>2.3</v>
      </c>
      <c r="F71" s="37"/>
      <c r="G71" s="31"/>
      <c r="H71" s="37"/>
      <c r="I71" s="37"/>
      <c r="J71" s="37"/>
      <c r="K71" s="37"/>
      <c r="L71" s="37"/>
      <c r="M71" s="37"/>
      <c r="N71" s="62"/>
      <c r="O71" s="31"/>
      <c r="P71" s="39">
        <f aca="true" t="shared" si="11" ref="P71:P128">I71+D71</f>
        <v>2.3</v>
      </c>
      <c r="Q71" s="75"/>
    </row>
    <row r="72" spans="1:17" ht="213.75" customHeight="1">
      <c r="A72" s="34" t="s">
        <v>114</v>
      </c>
      <c r="B72" s="35" t="s">
        <v>40</v>
      </c>
      <c r="C72" s="27" t="s">
        <v>112</v>
      </c>
      <c r="D72" s="37">
        <f t="shared" si="10"/>
        <v>101.5</v>
      </c>
      <c r="E72" s="37">
        <v>101.5</v>
      </c>
      <c r="F72" s="37"/>
      <c r="G72" s="31"/>
      <c r="H72" s="37"/>
      <c r="I72" s="37"/>
      <c r="J72" s="37"/>
      <c r="K72" s="37"/>
      <c r="L72" s="37"/>
      <c r="M72" s="37"/>
      <c r="N72" s="62"/>
      <c r="O72" s="31"/>
      <c r="P72" s="39">
        <f t="shared" si="11"/>
        <v>101.5</v>
      </c>
      <c r="Q72" s="75"/>
    </row>
    <row r="73" spans="1:17" ht="51.75" customHeight="1">
      <c r="A73" s="34" t="s">
        <v>118</v>
      </c>
      <c r="B73" s="35" t="s">
        <v>69</v>
      </c>
      <c r="C73" s="51" t="s">
        <v>119</v>
      </c>
      <c r="D73" s="37">
        <f t="shared" si="10"/>
        <v>178</v>
      </c>
      <c r="E73" s="37">
        <v>178</v>
      </c>
      <c r="F73" s="37"/>
      <c r="G73" s="37"/>
      <c r="H73" s="37"/>
      <c r="I73" s="37"/>
      <c r="J73" s="37"/>
      <c r="K73" s="37"/>
      <c r="L73" s="37"/>
      <c r="M73" s="37"/>
      <c r="N73" s="62"/>
      <c r="O73" s="37"/>
      <c r="P73" s="39">
        <f t="shared" si="11"/>
        <v>178</v>
      </c>
      <c r="Q73" s="75"/>
    </row>
    <row r="74" spans="1:17" ht="72.75" customHeight="1">
      <c r="A74" s="34" t="s">
        <v>137</v>
      </c>
      <c r="B74" s="35" t="s">
        <v>63</v>
      </c>
      <c r="C74" s="51" t="s">
        <v>138</v>
      </c>
      <c r="D74" s="37">
        <f t="shared" si="10"/>
        <v>1122.98</v>
      </c>
      <c r="E74" s="37">
        <v>1122.98</v>
      </c>
      <c r="F74" s="37"/>
      <c r="G74" s="37"/>
      <c r="H74" s="37"/>
      <c r="I74" s="37"/>
      <c r="J74" s="37"/>
      <c r="K74" s="37"/>
      <c r="L74" s="37"/>
      <c r="M74" s="37"/>
      <c r="N74" s="37"/>
      <c r="O74" s="37"/>
      <c r="P74" s="39">
        <f t="shared" si="11"/>
        <v>1122.98</v>
      </c>
      <c r="Q74" s="75"/>
    </row>
    <row r="75" spans="1:16" ht="69" customHeight="1">
      <c r="A75" s="34" t="s">
        <v>183</v>
      </c>
      <c r="B75" s="35"/>
      <c r="C75" s="51" t="s">
        <v>184</v>
      </c>
      <c r="D75" s="37">
        <f>E75+H75</f>
        <v>61137.34500000001</v>
      </c>
      <c r="E75" s="37">
        <f>E76+E77+E78+E79+E80+E81+E82+E83+E84</f>
        <v>61137.34500000001</v>
      </c>
      <c r="F75" s="37"/>
      <c r="G75" s="37"/>
      <c r="H75" s="37"/>
      <c r="I75" s="37"/>
      <c r="J75" s="37"/>
      <c r="K75" s="37"/>
      <c r="L75" s="37"/>
      <c r="M75" s="37"/>
      <c r="N75" s="37"/>
      <c r="O75" s="31"/>
      <c r="P75" s="37">
        <f t="shared" si="11"/>
        <v>61137.34500000001</v>
      </c>
    </row>
    <row r="76" spans="1:16" ht="48.75" customHeight="1">
      <c r="A76" s="34" t="s">
        <v>120</v>
      </c>
      <c r="B76" s="35" t="s">
        <v>42</v>
      </c>
      <c r="C76" s="51" t="s">
        <v>121</v>
      </c>
      <c r="D76" s="37">
        <f t="shared" si="10"/>
        <v>376.9</v>
      </c>
      <c r="E76" s="37">
        <v>376.9</v>
      </c>
      <c r="F76" s="37"/>
      <c r="G76" s="37"/>
      <c r="H76" s="37"/>
      <c r="I76" s="37"/>
      <c r="J76" s="37"/>
      <c r="K76" s="37"/>
      <c r="L76" s="37"/>
      <c r="M76" s="37"/>
      <c r="N76" s="37"/>
      <c r="O76" s="31"/>
      <c r="P76" s="37">
        <f t="shared" si="11"/>
        <v>376.9</v>
      </c>
    </row>
    <row r="77" spans="1:16" ht="52.5" customHeight="1">
      <c r="A77" s="34" t="s">
        <v>122</v>
      </c>
      <c r="B77" s="35" t="s">
        <v>43</v>
      </c>
      <c r="C77" s="51" t="s">
        <v>218</v>
      </c>
      <c r="D77" s="37">
        <f t="shared" si="10"/>
        <v>271.105</v>
      </c>
      <c r="E77" s="37">
        <v>271.105</v>
      </c>
      <c r="F77" s="37"/>
      <c r="G77" s="37"/>
      <c r="H77" s="37"/>
      <c r="I77" s="37"/>
      <c r="J77" s="37"/>
      <c r="K77" s="37"/>
      <c r="L77" s="37"/>
      <c r="M77" s="37"/>
      <c r="N77" s="37"/>
      <c r="O77" s="31"/>
      <c r="P77" s="37">
        <f t="shared" si="11"/>
        <v>271.105</v>
      </c>
    </row>
    <row r="78" spans="1:16" ht="34.5" customHeight="1">
      <c r="A78" s="34" t="s">
        <v>123</v>
      </c>
      <c r="B78" s="35" t="s">
        <v>44</v>
      </c>
      <c r="C78" s="51" t="s">
        <v>124</v>
      </c>
      <c r="D78" s="37">
        <f t="shared" si="10"/>
        <v>22675.5</v>
      </c>
      <c r="E78" s="37">
        <v>22675.5</v>
      </c>
      <c r="F78" s="37"/>
      <c r="G78" s="37"/>
      <c r="H78" s="37"/>
      <c r="I78" s="37"/>
      <c r="J78" s="37"/>
      <c r="K78" s="37"/>
      <c r="L78" s="37"/>
      <c r="M78" s="37"/>
      <c r="N78" s="37"/>
      <c r="O78" s="31"/>
      <c r="P78" s="37">
        <f t="shared" si="11"/>
        <v>22675.5</v>
      </c>
    </row>
    <row r="79" spans="1:16" ht="47.25" customHeight="1">
      <c r="A79" s="34" t="s">
        <v>125</v>
      </c>
      <c r="B79" s="35" t="s">
        <v>45</v>
      </c>
      <c r="C79" s="63" t="s">
        <v>126</v>
      </c>
      <c r="D79" s="37">
        <f t="shared" si="10"/>
        <v>2971.9</v>
      </c>
      <c r="E79" s="37">
        <v>2971.9</v>
      </c>
      <c r="F79" s="37"/>
      <c r="G79" s="37"/>
      <c r="H79" s="37"/>
      <c r="I79" s="37"/>
      <c r="J79" s="37"/>
      <c r="K79" s="37"/>
      <c r="L79" s="37"/>
      <c r="M79" s="37"/>
      <c r="N79" s="37"/>
      <c r="O79" s="31"/>
      <c r="P79" s="37">
        <f t="shared" si="11"/>
        <v>2971.9</v>
      </c>
    </row>
    <row r="80" spans="1:16" ht="34.5" customHeight="1">
      <c r="A80" s="34" t="s">
        <v>127</v>
      </c>
      <c r="B80" s="35" t="s">
        <v>46</v>
      </c>
      <c r="C80" s="51" t="s">
        <v>128</v>
      </c>
      <c r="D80" s="37">
        <f t="shared" si="10"/>
        <v>7550.27</v>
      </c>
      <c r="E80" s="37">
        <v>7550.27</v>
      </c>
      <c r="F80" s="37"/>
      <c r="G80" s="37"/>
      <c r="H80" s="37"/>
      <c r="I80" s="37"/>
      <c r="J80" s="37"/>
      <c r="K80" s="37"/>
      <c r="L80" s="37"/>
      <c r="M80" s="37"/>
      <c r="N80" s="37"/>
      <c r="O80" s="31"/>
      <c r="P80" s="37">
        <f t="shared" si="11"/>
        <v>7550.27</v>
      </c>
    </row>
    <row r="81" spans="1:16" ht="29.25" customHeight="1">
      <c r="A81" s="34" t="s">
        <v>129</v>
      </c>
      <c r="B81" s="35" t="s">
        <v>47</v>
      </c>
      <c r="C81" s="51" t="s">
        <v>130</v>
      </c>
      <c r="D81" s="37">
        <f t="shared" si="10"/>
        <v>1047.8</v>
      </c>
      <c r="E81" s="37">
        <f>1062.72-14.92</f>
        <v>1047.8</v>
      </c>
      <c r="F81" s="37"/>
      <c r="G81" s="37"/>
      <c r="H81" s="37"/>
      <c r="I81" s="37"/>
      <c r="J81" s="37"/>
      <c r="K81" s="37"/>
      <c r="L81" s="37"/>
      <c r="M81" s="37"/>
      <c r="N81" s="37"/>
      <c r="O81" s="31"/>
      <c r="P81" s="37">
        <f t="shared" si="11"/>
        <v>1047.8</v>
      </c>
    </row>
    <row r="82" spans="1:16" ht="33.75" customHeight="1">
      <c r="A82" s="34" t="s">
        <v>131</v>
      </c>
      <c r="B82" s="35" t="s">
        <v>66</v>
      </c>
      <c r="C82" s="51" t="s">
        <v>132</v>
      </c>
      <c r="D82" s="37">
        <f t="shared" si="10"/>
        <v>40.42</v>
      </c>
      <c r="E82" s="37">
        <f>25.5+14.92</f>
        <v>40.42</v>
      </c>
      <c r="F82" s="37"/>
      <c r="G82" s="37"/>
      <c r="H82" s="37"/>
      <c r="I82" s="37"/>
      <c r="J82" s="37"/>
      <c r="K82" s="37"/>
      <c r="L82" s="37"/>
      <c r="M82" s="37"/>
      <c r="N82" s="37"/>
      <c r="O82" s="31"/>
      <c r="P82" s="37">
        <f t="shared" si="11"/>
        <v>40.42</v>
      </c>
    </row>
    <row r="83" spans="1:16" ht="39.75" customHeight="1">
      <c r="A83" s="34" t="s">
        <v>133</v>
      </c>
      <c r="B83" s="35" t="s">
        <v>48</v>
      </c>
      <c r="C83" s="51" t="s">
        <v>134</v>
      </c>
      <c r="D83" s="37">
        <f t="shared" si="10"/>
        <v>19283.4</v>
      </c>
      <c r="E83" s="37">
        <v>19283.4</v>
      </c>
      <c r="F83" s="37"/>
      <c r="G83" s="37"/>
      <c r="H83" s="37"/>
      <c r="I83" s="37"/>
      <c r="J83" s="37"/>
      <c r="K83" s="37"/>
      <c r="L83" s="37"/>
      <c r="M83" s="37"/>
      <c r="N83" s="37"/>
      <c r="O83" s="31"/>
      <c r="P83" s="37">
        <f t="shared" si="11"/>
        <v>19283.4</v>
      </c>
    </row>
    <row r="84" spans="1:16" ht="46.5" customHeight="1">
      <c r="A84" s="34" t="s">
        <v>149</v>
      </c>
      <c r="B84" s="35" t="s">
        <v>55</v>
      </c>
      <c r="C84" s="51" t="s">
        <v>150</v>
      </c>
      <c r="D84" s="37">
        <f t="shared" si="10"/>
        <v>6920.05</v>
      </c>
      <c r="E84" s="37">
        <v>6920.05</v>
      </c>
      <c r="F84" s="37"/>
      <c r="G84" s="37"/>
      <c r="H84" s="37"/>
      <c r="I84" s="37"/>
      <c r="J84" s="37"/>
      <c r="K84" s="37"/>
      <c r="L84" s="37"/>
      <c r="M84" s="37"/>
      <c r="N84" s="37"/>
      <c r="O84" s="31"/>
      <c r="P84" s="37">
        <f t="shared" si="11"/>
        <v>6920.05</v>
      </c>
    </row>
    <row r="85" spans="1:16" ht="46.5" customHeight="1">
      <c r="A85" s="34" t="s">
        <v>217</v>
      </c>
      <c r="B85" s="35" t="s">
        <v>53</v>
      </c>
      <c r="C85" s="51" t="s">
        <v>143</v>
      </c>
      <c r="D85" s="37">
        <f>E85</f>
        <v>648.755</v>
      </c>
      <c r="E85" s="37">
        <v>648.755</v>
      </c>
      <c r="F85" s="37"/>
      <c r="G85" s="37"/>
      <c r="H85" s="37"/>
      <c r="I85" s="37"/>
      <c r="J85" s="37"/>
      <c r="K85" s="37"/>
      <c r="L85" s="37"/>
      <c r="M85" s="37"/>
      <c r="N85" s="37"/>
      <c r="O85" s="31"/>
      <c r="P85" s="37">
        <f t="shared" si="11"/>
        <v>648.755</v>
      </c>
    </row>
    <row r="86" spans="1:16" ht="58.5" customHeight="1">
      <c r="A86" s="34" t="s">
        <v>115</v>
      </c>
      <c r="B86" s="35" t="s">
        <v>41</v>
      </c>
      <c r="C86" s="51" t="s">
        <v>116</v>
      </c>
      <c r="D86" s="37">
        <f t="shared" si="10"/>
        <v>70.5</v>
      </c>
      <c r="E86" s="37">
        <v>70.5</v>
      </c>
      <c r="F86" s="37"/>
      <c r="G86" s="31"/>
      <c r="H86" s="37"/>
      <c r="I86" s="37"/>
      <c r="J86" s="37"/>
      <c r="K86" s="37"/>
      <c r="L86" s="37"/>
      <c r="M86" s="37"/>
      <c r="N86" s="37"/>
      <c r="O86" s="31"/>
      <c r="P86" s="37">
        <f t="shared" si="11"/>
        <v>70.5</v>
      </c>
    </row>
    <row r="87" spans="1:16" ht="57.75" customHeight="1">
      <c r="A87" s="34" t="s">
        <v>141</v>
      </c>
      <c r="B87" s="35" t="s">
        <v>52</v>
      </c>
      <c r="C87" s="51" t="s">
        <v>142</v>
      </c>
      <c r="D87" s="37">
        <f t="shared" si="10"/>
        <v>19</v>
      </c>
      <c r="E87" s="37">
        <v>19</v>
      </c>
      <c r="F87" s="37"/>
      <c r="G87" s="37"/>
      <c r="H87" s="37"/>
      <c r="I87" s="37"/>
      <c r="J87" s="37"/>
      <c r="K87" s="37"/>
      <c r="L87" s="37"/>
      <c r="M87" s="37"/>
      <c r="N87" s="37"/>
      <c r="O87" s="31"/>
      <c r="P87" s="37">
        <f t="shared" si="11"/>
        <v>19</v>
      </c>
    </row>
    <row r="88" spans="1:16" ht="87.75" customHeight="1">
      <c r="A88" s="34" t="s">
        <v>185</v>
      </c>
      <c r="B88" s="35"/>
      <c r="C88" s="51" t="s">
        <v>186</v>
      </c>
      <c r="D88" s="37">
        <f t="shared" si="10"/>
        <v>4335.5</v>
      </c>
      <c r="E88" s="37">
        <f>E89+E90</f>
        <v>4335.5</v>
      </c>
      <c r="F88" s="37">
        <f aca="true" t="shared" si="12" ref="F88:M88">F89+F90</f>
        <v>2966.0099999999998</v>
      </c>
      <c r="G88" s="37">
        <f t="shared" si="12"/>
        <v>215.8</v>
      </c>
      <c r="H88" s="37">
        <f t="shared" si="12"/>
        <v>0</v>
      </c>
      <c r="I88" s="37">
        <f t="shared" si="12"/>
        <v>230.001</v>
      </c>
      <c r="J88" s="37">
        <f t="shared" si="12"/>
        <v>230.001</v>
      </c>
      <c r="K88" s="37">
        <f t="shared" si="12"/>
        <v>24</v>
      </c>
      <c r="L88" s="37">
        <f t="shared" si="12"/>
        <v>0</v>
      </c>
      <c r="M88" s="37">
        <f t="shared" si="12"/>
        <v>0</v>
      </c>
      <c r="N88" s="37"/>
      <c r="O88" s="31"/>
      <c r="P88" s="37">
        <f t="shared" si="11"/>
        <v>4565.501</v>
      </c>
    </row>
    <row r="89" spans="1:16" ht="95.25" customHeight="1">
      <c r="A89" s="34" t="s">
        <v>216</v>
      </c>
      <c r="B89" s="35" t="s">
        <v>54</v>
      </c>
      <c r="C89" s="51" t="s">
        <v>237</v>
      </c>
      <c r="D89" s="37">
        <f t="shared" si="10"/>
        <v>3985.7</v>
      </c>
      <c r="E89" s="37">
        <f>3958.1+27.6</f>
        <v>3985.7</v>
      </c>
      <c r="F89" s="37">
        <v>2750.1</v>
      </c>
      <c r="G89" s="37">
        <v>202.4</v>
      </c>
      <c r="H89" s="37"/>
      <c r="I89" s="37">
        <f>J89+M89</f>
        <v>230.001</v>
      </c>
      <c r="J89" s="37">
        <v>230.001</v>
      </c>
      <c r="K89" s="37">
        <v>24</v>
      </c>
      <c r="L89" s="37"/>
      <c r="M89" s="37"/>
      <c r="N89" s="37"/>
      <c r="O89" s="31"/>
      <c r="P89" s="37">
        <f t="shared" si="11"/>
        <v>4215.701</v>
      </c>
    </row>
    <row r="90" spans="1:16" ht="45.75" customHeight="1">
      <c r="A90" s="34" t="s">
        <v>228</v>
      </c>
      <c r="B90" s="35" t="s">
        <v>73</v>
      </c>
      <c r="C90" s="51" t="s">
        <v>146</v>
      </c>
      <c r="D90" s="37">
        <f t="shared" si="10"/>
        <v>349.8</v>
      </c>
      <c r="E90" s="64">
        <f>345.5+4.3</f>
        <v>349.8</v>
      </c>
      <c r="F90" s="64">
        <v>215.91</v>
      </c>
      <c r="G90" s="37">
        <v>13.4</v>
      </c>
      <c r="H90" s="37"/>
      <c r="I90" s="37"/>
      <c r="J90" s="37"/>
      <c r="K90" s="37"/>
      <c r="L90" s="37"/>
      <c r="M90" s="37"/>
      <c r="N90" s="37"/>
      <c r="O90" s="31"/>
      <c r="P90" s="37">
        <f t="shared" si="11"/>
        <v>349.8</v>
      </c>
    </row>
    <row r="91" spans="1:16" ht="51" customHeight="1">
      <c r="A91" s="34" t="s">
        <v>187</v>
      </c>
      <c r="B91" s="35"/>
      <c r="C91" s="51" t="s">
        <v>188</v>
      </c>
      <c r="D91" s="37">
        <f t="shared" si="10"/>
        <v>139.70000000000002</v>
      </c>
      <c r="E91" s="64">
        <f>E92</f>
        <v>139.70000000000002</v>
      </c>
      <c r="F91" s="64">
        <f aca="true" t="shared" si="13" ref="F91:O91">F92</f>
        <v>97.81</v>
      </c>
      <c r="G91" s="64">
        <f t="shared" si="13"/>
        <v>13.5</v>
      </c>
      <c r="H91" s="64">
        <f t="shared" si="13"/>
        <v>0</v>
      </c>
      <c r="I91" s="64">
        <f t="shared" si="13"/>
        <v>0</v>
      </c>
      <c r="J91" s="64">
        <f t="shared" si="13"/>
        <v>0</v>
      </c>
      <c r="K91" s="64">
        <f t="shared" si="13"/>
        <v>0</v>
      </c>
      <c r="L91" s="64">
        <f t="shared" si="13"/>
        <v>0</v>
      </c>
      <c r="M91" s="64">
        <f t="shared" si="13"/>
        <v>0</v>
      </c>
      <c r="N91" s="64"/>
      <c r="O91" s="64">
        <f t="shared" si="13"/>
        <v>0</v>
      </c>
      <c r="P91" s="37">
        <f t="shared" si="11"/>
        <v>139.70000000000002</v>
      </c>
    </row>
    <row r="92" spans="1:16" ht="24" customHeight="1">
      <c r="A92" s="34" t="s">
        <v>170</v>
      </c>
      <c r="B92" s="54" t="s">
        <v>27</v>
      </c>
      <c r="C92" s="45" t="s">
        <v>89</v>
      </c>
      <c r="D92" s="37">
        <f t="shared" si="10"/>
        <v>139.70000000000002</v>
      </c>
      <c r="E92" s="39">
        <f>137.8+1.9</f>
        <v>139.70000000000002</v>
      </c>
      <c r="F92" s="39">
        <v>97.81</v>
      </c>
      <c r="G92" s="39">
        <v>13.5</v>
      </c>
      <c r="H92" s="39"/>
      <c r="I92" s="39"/>
      <c r="J92" s="39"/>
      <c r="K92" s="39"/>
      <c r="L92" s="39"/>
      <c r="M92" s="39"/>
      <c r="N92" s="39"/>
      <c r="O92" s="31"/>
      <c r="P92" s="37">
        <f t="shared" si="11"/>
        <v>139.70000000000002</v>
      </c>
    </row>
    <row r="93" spans="1:16" ht="118.5" customHeight="1">
      <c r="A93" s="34" t="s">
        <v>189</v>
      </c>
      <c r="B93" s="54"/>
      <c r="C93" s="65" t="s">
        <v>190</v>
      </c>
      <c r="D93" s="37">
        <f t="shared" si="10"/>
        <v>209.5</v>
      </c>
      <c r="E93" s="37">
        <f>E94+E95+E96</f>
        <v>209.5</v>
      </c>
      <c r="F93" s="37"/>
      <c r="G93" s="37"/>
      <c r="H93" s="37"/>
      <c r="I93" s="37"/>
      <c r="J93" s="37"/>
      <c r="K93" s="37"/>
      <c r="L93" s="37"/>
      <c r="M93" s="37"/>
      <c r="N93" s="37"/>
      <c r="O93" s="31"/>
      <c r="P93" s="37">
        <f t="shared" si="11"/>
        <v>209.5</v>
      </c>
    </row>
    <row r="94" spans="1:16" ht="94.5" customHeight="1">
      <c r="A94" s="34" t="s">
        <v>144</v>
      </c>
      <c r="B94" s="35" t="s">
        <v>71</v>
      </c>
      <c r="C94" s="51" t="s">
        <v>145</v>
      </c>
      <c r="D94" s="37">
        <f t="shared" si="10"/>
        <v>196</v>
      </c>
      <c r="E94" s="37">
        <v>196</v>
      </c>
      <c r="F94" s="37"/>
      <c r="G94" s="37"/>
      <c r="H94" s="37"/>
      <c r="I94" s="37"/>
      <c r="J94" s="37"/>
      <c r="K94" s="37"/>
      <c r="L94" s="37"/>
      <c r="M94" s="37"/>
      <c r="N94" s="37"/>
      <c r="O94" s="31"/>
      <c r="P94" s="37">
        <f t="shared" si="11"/>
        <v>196</v>
      </c>
    </row>
    <row r="95" spans="1:16" ht="76.5" customHeight="1">
      <c r="A95" s="34" t="s">
        <v>151</v>
      </c>
      <c r="B95" s="35" t="s">
        <v>62</v>
      </c>
      <c r="C95" s="51" t="s">
        <v>152</v>
      </c>
      <c r="D95" s="37">
        <f t="shared" si="10"/>
        <v>13.2</v>
      </c>
      <c r="E95" s="37">
        <v>13.2</v>
      </c>
      <c r="F95" s="37"/>
      <c r="G95" s="37"/>
      <c r="H95" s="37"/>
      <c r="I95" s="37"/>
      <c r="J95" s="37"/>
      <c r="K95" s="37"/>
      <c r="L95" s="37"/>
      <c r="M95" s="37"/>
      <c r="N95" s="37"/>
      <c r="O95" s="31"/>
      <c r="P95" s="37">
        <f t="shared" si="11"/>
        <v>13.2</v>
      </c>
    </row>
    <row r="96" spans="1:16" ht="45.75" customHeight="1">
      <c r="A96" s="34" t="s">
        <v>153</v>
      </c>
      <c r="B96" s="35" t="s">
        <v>56</v>
      </c>
      <c r="C96" s="51" t="s">
        <v>154</v>
      </c>
      <c r="D96" s="37">
        <f t="shared" si="10"/>
        <v>0.3</v>
      </c>
      <c r="E96" s="37">
        <v>0.3</v>
      </c>
      <c r="F96" s="37"/>
      <c r="G96" s="37"/>
      <c r="H96" s="37"/>
      <c r="I96" s="37"/>
      <c r="J96" s="37"/>
      <c r="K96" s="37"/>
      <c r="L96" s="37"/>
      <c r="M96" s="37"/>
      <c r="N96" s="37"/>
      <c r="O96" s="31"/>
      <c r="P96" s="37">
        <f t="shared" si="11"/>
        <v>0.3</v>
      </c>
    </row>
    <row r="97" spans="1:16" ht="48.75" customHeight="1">
      <c r="A97" s="34" t="s">
        <v>191</v>
      </c>
      <c r="B97" s="35"/>
      <c r="C97" s="51" t="s">
        <v>192</v>
      </c>
      <c r="D97" s="40">
        <f t="shared" si="10"/>
        <v>169.14999999999998</v>
      </c>
      <c r="E97" s="40">
        <f>E98+E99</f>
        <v>169.14999999999998</v>
      </c>
      <c r="F97" s="37"/>
      <c r="G97" s="37"/>
      <c r="H97" s="37"/>
      <c r="I97" s="37"/>
      <c r="J97" s="37"/>
      <c r="K97" s="37"/>
      <c r="L97" s="37"/>
      <c r="M97" s="37"/>
      <c r="N97" s="37"/>
      <c r="O97" s="31"/>
      <c r="P97" s="37">
        <f t="shared" si="11"/>
        <v>169.14999999999998</v>
      </c>
    </row>
    <row r="98" spans="1:16" ht="43.5" customHeight="1">
      <c r="A98" s="34" t="s">
        <v>140</v>
      </c>
      <c r="B98" s="35" t="s">
        <v>64</v>
      </c>
      <c r="C98" s="50" t="s">
        <v>65</v>
      </c>
      <c r="D98" s="37">
        <f t="shared" si="10"/>
        <v>108.39999999999999</v>
      </c>
      <c r="E98" s="37">
        <f>23.8+84.6</f>
        <v>108.39999999999999</v>
      </c>
      <c r="F98" s="37"/>
      <c r="G98" s="37"/>
      <c r="H98" s="37"/>
      <c r="I98" s="37"/>
      <c r="J98" s="37"/>
      <c r="K98" s="37"/>
      <c r="L98" s="37"/>
      <c r="M98" s="37"/>
      <c r="N98" s="37"/>
      <c r="O98" s="31"/>
      <c r="P98" s="37">
        <f t="shared" si="11"/>
        <v>108.39999999999999</v>
      </c>
    </row>
    <row r="99" spans="1:16" ht="71.25" customHeight="1">
      <c r="A99" s="34" t="s">
        <v>147</v>
      </c>
      <c r="B99" s="35" t="s">
        <v>60</v>
      </c>
      <c r="C99" s="51" t="s">
        <v>148</v>
      </c>
      <c r="D99" s="37">
        <f t="shared" si="10"/>
        <v>60.75</v>
      </c>
      <c r="E99" s="37">
        <f>60+0.75</f>
        <v>60.75</v>
      </c>
      <c r="F99" s="37"/>
      <c r="G99" s="37"/>
      <c r="H99" s="37"/>
      <c r="I99" s="37"/>
      <c r="J99" s="37"/>
      <c r="K99" s="37"/>
      <c r="L99" s="37"/>
      <c r="M99" s="37"/>
      <c r="N99" s="37"/>
      <c r="O99" s="31"/>
      <c r="P99" s="37">
        <f t="shared" si="11"/>
        <v>60.75</v>
      </c>
    </row>
    <row r="100" spans="1:16" ht="40.5" customHeight="1">
      <c r="A100" s="34" t="s">
        <v>193</v>
      </c>
      <c r="B100" s="35" t="s">
        <v>50</v>
      </c>
      <c r="C100" s="51" t="s">
        <v>51</v>
      </c>
      <c r="D100" s="37">
        <f t="shared" si="10"/>
        <v>48.739999999999995</v>
      </c>
      <c r="E100" s="37">
        <f>E101+E102</f>
        <v>48.739999999999995</v>
      </c>
      <c r="F100" s="37"/>
      <c r="G100" s="37"/>
      <c r="H100" s="37"/>
      <c r="I100" s="37"/>
      <c r="J100" s="37"/>
      <c r="K100" s="37"/>
      <c r="L100" s="37"/>
      <c r="M100" s="37"/>
      <c r="N100" s="37"/>
      <c r="O100" s="31"/>
      <c r="P100" s="37">
        <f t="shared" si="11"/>
        <v>48.739999999999995</v>
      </c>
    </row>
    <row r="101" spans="1:16" ht="51.75" customHeight="1">
      <c r="A101" s="34" t="s">
        <v>139</v>
      </c>
      <c r="B101" s="35" t="s">
        <v>50</v>
      </c>
      <c r="C101" s="89" t="s">
        <v>289</v>
      </c>
      <c r="D101" s="37">
        <f t="shared" si="10"/>
        <v>38.745999999999995</v>
      </c>
      <c r="E101" s="37">
        <f>26.446+10.5+1.8</f>
        <v>38.745999999999995</v>
      </c>
      <c r="F101" s="37"/>
      <c r="G101" s="37"/>
      <c r="H101" s="37"/>
      <c r="I101" s="37"/>
      <c r="J101" s="37"/>
      <c r="K101" s="37"/>
      <c r="L101" s="37"/>
      <c r="M101" s="37"/>
      <c r="N101" s="37"/>
      <c r="O101" s="31"/>
      <c r="P101" s="37">
        <f t="shared" si="11"/>
        <v>38.745999999999995</v>
      </c>
    </row>
    <row r="102" spans="1:16" ht="51.75" customHeight="1">
      <c r="A102" s="34" t="s">
        <v>288</v>
      </c>
      <c r="B102" s="35" t="s">
        <v>50</v>
      </c>
      <c r="C102" s="89" t="s">
        <v>290</v>
      </c>
      <c r="D102" s="37">
        <f>E102</f>
        <v>9.994</v>
      </c>
      <c r="E102" s="37">
        <v>9.994</v>
      </c>
      <c r="F102" s="37"/>
      <c r="G102" s="37"/>
      <c r="H102" s="37"/>
      <c r="I102" s="37"/>
      <c r="J102" s="37"/>
      <c r="K102" s="37"/>
      <c r="L102" s="37"/>
      <c r="M102" s="37"/>
      <c r="N102" s="37"/>
      <c r="O102" s="31"/>
      <c r="P102" s="37">
        <f t="shared" si="11"/>
        <v>9.994</v>
      </c>
    </row>
    <row r="103" spans="1:16" ht="86.25" customHeight="1">
      <c r="A103" s="34" t="s">
        <v>229</v>
      </c>
      <c r="B103" s="35" t="s">
        <v>57</v>
      </c>
      <c r="C103" s="51" t="s">
        <v>238</v>
      </c>
      <c r="D103" s="37">
        <f t="shared" si="10"/>
        <v>714.2</v>
      </c>
      <c r="E103" s="37">
        <v>714.2</v>
      </c>
      <c r="F103" s="37"/>
      <c r="G103" s="37"/>
      <c r="H103" s="37"/>
      <c r="I103" s="37"/>
      <c r="J103" s="37"/>
      <c r="K103" s="37"/>
      <c r="L103" s="37"/>
      <c r="M103" s="37"/>
      <c r="N103" s="37"/>
      <c r="O103" s="31"/>
      <c r="P103" s="37">
        <f t="shared" si="11"/>
        <v>714.2</v>
      </c>
    </row>
    <row r="104" spans="1:16" ht="260.25" customHeight="1">
      <c r="A104" s="34" t="s">
        <v>262</v>
      </c>
      <c r="B104" s="35"/>
      <c r="C104" s="84" t="s">
        <v>263</v>
      </c>
      <c r="D104" s="37">
        <f>E104+H104</f>
        <v>176.574</v>
      </c>
      <c r="E104" s="37">
        <f>E105+E106</f>
        <v>176.574</v>
      </c>
      <c r="F104" s="37"/>
      <c r="G104" s="37"/>
      <c r="H104" s="37"/>
      <c r="I104" s="37"/>
      <c r="J104" s="37"/>
      <c r="K104" s="37"/>
      <c r="L104" s="37"/>
      <c r="M104" s="37"/>
      <c r="N104" s="37"/>
      <c r="O104" s="31"/>
      <c r="P104" s="37">
        <f t="shared" si="11"/>
        <v>176.574</v>
      </c>
    </row>
    <row r="105" spans="1:16" ht="62.25" customHeight="1">
      <c r="A105" s="34" t="s">
        <v>264</v>
      </c>
      <c r="B105" s="35" t="s">
        <v>265</v>
      </c>
      <c r="C105" s="51" t="s">
        <v>266</v>
      </c>
      <c r="D105" s="37">
        <f>E105+H105</f>
        <v>33.730000000000004</v>
      </c>
      <c r="E105" s="37">
        <f>18+6.43+9.3</f>
        <v>33.730000000000004</v>
      </c>
      <c r="F105" s="37"/>
      <c r="G105" s="37"/>
      <c r="H105" s="37"/>
      <c r="I105" s="37"/>
      <c r="J105" s="37"/>
      <c r="K105" s="37"/>
      <c r="L105" s="37"/>
      <c r="M105" s="37"/>
      <c r="N105" s="37"/>
      <c r="O105" s="31"/>
      <c r="P105" s="37">
        <f t="shared" si="11"/>
        <v>33.730000000000004</v>
      </c>
    </row>
    <row r="106" spans="1:16" ht="71.25" customHeight="1">
      <c r="A106" s="34" t="s">
        <v>267</v>
      </c>
      <c r="B106" s="35" t="s">
        <v>268</v>
      </c>
      <c r="C106" s="51" t="s">
        <v>269</v>
      </c>
      <c r="D106" s="37">
        <f>E106+H106</f>
        <v>142.844</v>
      </c>
      <c r="E106" s="37">
        <f>44+55.844+43</f>
        <v>142.844</v>
      </c>
      <c r="F106" s="37"/>
      <c r="G106" s="37"/>
      <c r="H106" s="37"/>
      <c r="I106" s="37"/>
      <c r="J106" s="37"/>
      <c r="K106" s="37"/>
      <c r="L106" s="37"/>
      <c r="M106" s="37"/>
      <c r="N106" s="37"/>
      <c r="O106" s="31"/>
      <c r="P106" s="37">
        <f t="shared" si="11"/>
        <v>142.844</v>
      </c>
    </row>
    <row r="107" spans="1:16" s="8" customFormat="1" ht="24.75" customHeight="1">
      <c r="A107" s="34"/>
      <c r="B107" s="35"/>
      <c r="C107" s="30" t="s">
        <v>9</v>
      </c>
      <c r="D107" s="40">
        <f>E107+H107</f>
        <v>96072.96399999999</v>
      </c>
      <c r="E107" s="40">
        <f>E59+E67+E75+E86+E87+E88+E91+E93+E97+E100+E103+E85+E104</f>
        <v>96072.96399999999</v>
      </c>
      <c r="F107" s="40">
        <f>F59+F67+F75+F86+F87+F88+F91+F93+F97+F100+F103+F85+F104</f>
        <v>3063.8199999999997</v>
      </c>
      <c r="G107" s="40">
        <f>G59+G67+G75+G86+G87+G88+G91+G93+G97+G100+G103+G85+G104</f>
        <v>229.3</v>
      </c>
      <c r="H107" s="40">
        <f>H59+H67+H75+H86+H87+H88+H91+H93+H97+H100+H103+H85+H104</f>
        <v>0</v>
      </c>
      <c r="I107" s="40">
        <f aca="true" t="shared" si="14" ref="I107:P107">I59+I67+I75+I86+I87+I88+I91+I93+I97+I100+I103+I85</f>
        <v>230.001</v>
      </c>
      <c r="J107" s="40">
        <f t="shared" si="14"/>
        <v>230.001</v>
      </c>
      <c r="K107" s="40">
        <f t="shared" si="14"/>
        <v>24</v>
      </c>
      <c r="L107" s="40">
        <f t="shared" si="14"/>
        <v>0</v>
      </c>
      <c r="M107" s="40">
        <f t="shared" si="14"/>
        <v>0</v>
      </c>
      <c r="N107" s="40">
        <f t="shared" si="14"/>
        <v>0</v>
      </c>
      <c r="O107" s="40">
        <f t="shared" si="14"/>
        <v>0</v>
      </c>
      <c r="P107" s="40">
        <f t="shared" si="14"/>
        <v>96126.391</v>
      </c>
    </row>
    <row r="108" spans="1:16" s="8" customFormat="1" ht="20.25">
      <c r="A108" s="34"/>
      <c r="B108" s="35"/>
      <c r="C108" s="61"/>
      <c r="D108" s="37"/>
      <c r="E108" s="37"/>
      <c r="F108" s="37"/>
      <c r="G108" s="37"/>
      <c r="H108" s="37"/>
      <c r="I108" s="37"/>
      <c r="J108" s="37"/>
      <c r="K108" s="37"/>
      <c r="L108" s="37"/>
      <c r="M108" s="37"/>
      <c r="N108" s="37"/>
      <c r="O108" s="31"/>
      <c r="P108" s="37"/>
    </row>
    <row r="109" spans="1:16" ht="27.75" customHeight="1">
      <c r="A109" s="34" t="s">
        <v>164</v>
      </c>
      <c r="B109" s="35"/>
      <c r="C109" s="66" t="s">
        <v>206</v>
      </c>
      <c r="D109" s="37"/>
      <c r="E109" s="37"/>
      <c r="F109" s="37"/>
      <c r="G109" s="37"/>
      <c r="H109" s="37"/>
      <c r="I109" s="37"/>
      <c r="J109" s="37"/>
      <c r="K109" s="37"/>
      <c r="L109" s="37"/>
      <c r="M109" s="37"/>
      <c r="N109" s="37"/>
      <c r="O109" s="31"/>
      <c r="P109" s="37"/>
    </row>
    <row r="110" spans="1:16" ht="25.5" customHeight="1">
      <c r="A110" s="34" t="s">
        <v>165</v>
      </c>
      <c r="B110" s="35"/>
      <c r="C110" s="66" t="s">
        <v>206</v>
      </c>
      <c r="D110" s="37"/>
      <c r="E110" s="37"/>
      <c r="F110" s="37"/>
      <c r="G110" s="37"/>
      <c r="H110" s="37"/>
      <c r="I110" s="37"/>
      <c r="J110" s="37"/>
      <c r="K110" s="37"/>
      <c r="L110" s="37"/>
      <c r="M110" s="37"/>
      <c r="N110" s="37"/>
      <c r="O110" s="31"/>
      <c r="P110" s="37"/>
    </row>
    <row r="111" spans="1:16" ht="31.5" customHeight="1">
      <c r="A111" s="34" t="s">
        <v>166</v>
      </c>
      <c r="B111" s="60" t="s">
        <v>12</v>
      </c>
      <c r="C111" s="30" t="s">
        <v>11</v>
      </c>
      <c r="D111" s="40">
        <f>H111+E111</f>
        <v>4236.522000000001</v>
      </c>
      <c r="E111" s="40">
        <f>E117+E112+E113+E114+E115</f>
        <v>4236.522000000001</v>
      </c>
      <c r="F111" s="40">
        <f>F117+F112+F113+F114+F115</f>
        <v>2958.81</v>
      </c>
      <c r="G111" s="40">
        <f>G117+G112+G113+G114+G115</f>
        <v>414.20000000000005</v>
      </c>
      <c r="H111" s="40"/>
      <c r="I111" s="40">
        <f aca="true" t="shared" si="15" ref="I111:I117">J111+M111</f>
        <v>56.1</v>
      </c>
      <c r="J111" s="40">
        <f>K114+J117+J112+J113+J114+J115</f>
        <v>56.1</v>
      </c>
      <c r="K111" s="40">
        <f>L114+K117+K112+K113+K114+K115</f>
        <v>40.17</v>
      </c>
      <c r="L111" s="40">
        <f>M114+L117+L112+L113+L114+L115</f>
        <v>0</v>
      </c>
      <c r="M111" s="40">
        <f>M117+M112+M113+M114+M115</f>
        <v>0</v>
      </c>
      <c r="N111" s="40">
        <f>N117+N112+N113+N114+N115</f>
        <v>0</v>
      </c>
      <c r="O111" s="40">
        <f>O117+O112+O113+O114+O115</f>
        <v>0</v>
      </c>
      <c r="P111" s="40">
        <f>I111+D111</f>
        <v>4292.622000000001</v>
      </c>
    </row>
    <row r="112" spans="1:16" ht="27.75" customHeight="1">
      <c r="A112" s="34" t="s">
        <v>155</v>
      </c>
      <c r="B112" s="35" t="s">
        <v>17</v>
      </c>
      <c r="C112" s="61" t="s">
        <v>13</v>
      </c>
      <c r="D112" s="37">
        <f aca="true" t="shared" si="16" ref="D112:D121">H112+E112</f>
        <v>1719.5</v>
      </c>
      <c r="E112" s="64">
        <f>1694.2+25.3</f>
        <v>1719.5</v>
      </c>
      <c r="F112" s="37">
        <v>1265.75</v>
      </c>
      <c r="G112" s="37">
        <v>156.9</v>
      </c>
      <c r="H112" s="37"/>
      <c r="I112" s="37">
        <f t="shared" si="15"/>
        <v>0</v>
      </c>
      <c r="J112" s="37"/>
      <c r="K112" s="37"/>
      <c r="L112" s="31"/>
      <c r="M112" s="37">
        <f>N112</f>
        <v>0</v>
      </c>
      <c r="N112" s="37"/>
      <c r="O112" s="31"/>
      <c r="P112" s="37">
        <f aca="true" t="shared" si="17" ref="P112:P121">I112+D112</f>
        <v>1719.5</v>
      </c>
    </row>
    <row r="113" spans="1:16" ht="33" customHeight="1">
      <c r="A113" s="34" t="s">
        <v>156</v>
      </c>
      <c r="B113" s="35" t="s">
        <v>18</v>
      </c>
      <c r="C113" s="61" t="s">
        <v>14</v>
      </c>
      <c r="D113" s="37">
        <f t="shared" si="16"/>
        <v>404.40000000000003</v>
      </c>
      <c r="E113" s="64">
        <f>402.7+5.6-3.9</f>
        <v>404.40000000000003</v>
      </c>
      <c r="F113" s="37">
        <f>279.03-4.8</f>
        <v>274.22999999999996</v>
      </c>
      <c r="G113" s="37">
        <v>64.5</v>
      </c>
      <c r="H113" s="37"/>
      <c r="I113" s="37">
        <f t="shared" si="15"/>
        <v>0</v>
      </c>
      <c r="J113" s="37"/>
      <c r="K113" s="37"/>
      <c r="L113" s="37"/>
      <c r="M113" s="37"/>
      <c r="N113" s="37"/>
      <c r="O113" s="31"/>
      <c r="P113" s="37">
        <f t="shared" si="17"/>
        <v>404.40000000000003</v>
      </c>
    </row>
    <row r="114" spans="1:16" ht="45" customHeight="1">
      <c r="A114" s="34" t="s">
        <v>157</v>
      </c>
      <c r="B114" s="35" t="s">
        <v>20</v>
      </c>
      <c r="C114" s="51" t="s">
        <v>22</v>
      </c>
      <c r="D114" s="37">
        <f t="shared" si="16"/>
        <v>885.4</v>
      </c>
      <c r="E114" s="64">
        <f>873.1+12.3</f>
        <v>885.4</v>
      </c>
      <c r="F114" s="37">
        <v>614.39</v>
      </c>
      <c r="G114" s="37">
        <v>121.7</v>
      </c>
      <c r="H114" s="37"/>
      <c r="I114" s="37">
        <f t="shared" si="15"/>
        <v>6</v>
      </c>
      <c r="J114" s="37">
        <v>6</v>
      </c>
      <c r="K114" s="37"/>
      <c r="L114" s="37"/>
      <c r="M114" s="37"/>
      <c r="N114" s="37"/>
      <c r="O114" s="31"/>
      <c r="P114" s="37">
        <f t="shared" si="17"/>
        <v>891.4</v>
      </c>
    </row>
    <row r="115" spans="1:16" ht="32.25" customHeight="1">
      <c r="A115" s="34" t="s">
        <v>158</v>
      </c>
      <c r="B115" s="35" t="s">
        <v>0</v>
      </c>
      <c r="C115" s="51" t="s">
        <v>1</v>
      </c>
      <c r="D115" s="37">
        <f t="shared" si="16"/>
        <v>828.5</v>
      </c>
      <c r="E115" s="64">
        <f>815.8+12.7</f>
        <v>828.5</v>
      </c>
      <c r="F115" s="37">
        <v>640.04</v>
      </c>
      <c r="G115" s="37">
        <v>44.1</v>
      </c>
      <c r="H115" s="37"/>
      <c r="I115" s="37">
        <f t="shared" si="15"/>
        <v>48.2</v>
      </c>
      <c r="J115" s="37">
        <v>48.2</v>
      </c>
      <c r="K115" s="37">
        <v>40.17</v>
      </c>
      <c r="L115" s="37"/>
      <c r="M115" s="37"/>
      <c r="N115" s="37"/>
      <c r="O115" s="31"/>
      <c r="P115" s="37">
        <f t="shared" si="17"/>
        <v>876.7</v>
      </c>
    </row>
    <row r="116" spans="1:16" ht="49.5" customHeight="1">
      <c r="A116" s="34" t="s">
        <v>230</v>
      </c>
      <c r="B116" s="35"/>
      <c r="C116" s="51" t="s">
        <v>179</v>
      </c>
      <c r="D116" s="37">
        <f t="shared" si="16"/>
        <v>398.72200000000004</v>
      </c>
      <c r="E116" s="37">
        <f>E117</f>
        <v>398.72200000000004</v>
      </c>
      <c r="F116" s="37">
        <f>F117</f>
        <v>164.4</v>
      </c>
      <c r="G116" s="37">
        <f>G117</f>
        <v>27</v>
      </c>
      <c r="H116" s="37"/>
      <c r="I116" s="37">
        <f t="shared" si="15"/>
        <v>1.9</v>
      </c>
      <c r="J116" s="37">
        <f aca="true" t="shared" si="18" ref="J116:O116">J117</f>
        <v>1.9</v>
      </c>
      <c r="K116" s="37">
        <f t="shared" si="18"/>
        <v>0</v>
      </c>
      <c r="L116" s="37">
        <f t="shared" si="18"/>
        <v>0</v>
      </c>
      <c r="M116" s="37">
        <f t="shared" si="18"/>
        <v>0</v>
      </c>
      <c r="N116" s="37">
        <f t="shared" si="18"/>
        <v>0</v>
      </c>
      <c r="O116" s="37">
        <f t="shared" si="18"/>
        <v>0</v>
      </c>
      <c r="P116" s="37">
        <f t="shared" si="17"/>
        <v>400.622</v>
      </c>
    </row>
    <row r="117" spans="1:16" ht="55.5" customHeight="1">
      <c r="A117" s="34" t="s">
        <v>231</v>
      </c>
      <c r="B117" s="35" t="s">
        <v>21</v>
      </c>
      <c r="C117" s="51" t="s">
        <v>160</v>
      </c>
      <c r="D117" s="37">
        <f>D116</f>
        <v>398.72200000000004</v>
      </c>
      <c r="E117" s="37">
        <f>237.1+3.2+152.622+5.8</f>
        <v>398.72200000000004</v>
      </c>
      <c r="F117" s="37">
        <f>159.6+4.8</f>
        <v>164.4</v>
      </c>
      <c r="G117" s="37">
        <v>27</v>
      </c>
      <c r="H117" s="37"/>
      <c r="I117" s="37">
        <f t="shared" si="15"/>
        <v>1.9</v>
      </c>
      <c r="J117" s="37">
        <v>1.9</v>
      </c>
      <c r="K117" s="37"/>
      <c r="L117" s="37"/>
      <c r="M117" s="37"/>
      <c r="N117" s="37"/>
      <c r="O117" s="31"/>
      <c r="P117" s="37">
        <f t="shared" si="17"/>
        <v>400.622</v>
      </c>
    </row>
    <row r="118" spans="1:16" ht="55.5" customHeight="1">
      <c r="A118" s="34" t="s">
        <v>286</v>
      </c>
      <c r="B118" s="35"/>
      <c r="C118" s="51" t="s">
        <v>285</v>
      </c>
      <c r="D118" s="37">
        <f>D119</f>
        <v>30.988</v>
      </c>
      <c r="E118" s="37">
        <f>E119</f>
        <v>30.988</v>
      </c>
      <c r="F118" s="37"/>
      <c r="G118" s="37"/>
      <c r="H118" s="37"/>
      <c r="I118" s="37"/>
      <c r="J118" s="37"/>
      <c r="K118" s="37"/>
      <c r="L118" s="37"/>
      <c r="M118" s="37"/>
      <c r="N118" s="37"/>
      <c r="O118" s="31"/>
      <c r="P118" s="37">
        <f t="shared" si="17"/>
        <v>30.988</v>
      </c>
    </row>
    <row r="119" spans="1:16" ht="55.5" customHeight="1">
      <c r="A119" s="34" t="s">
        <v>284</v>
      </c>
      <c r="B119" s="35" t="s">
        <v>283</v>
      </c>
      <c r="C119" s="88" t="s">
        <v>282</v>
      </c>
      <c r="D119" s="37">
        <f>E119</f>
        <v>30.988</v>
      </c>
      <c r="E119" s="37">
        <v>30.988</v>
      </c>
      <c r="F119" s="37"/>
      <c r="G119" s="37"/>
      <c r="H119" s="37"/>
      <c r="I119" s="37"/>
      <c r="J119" s="37"/>
      <c r="K119" s="37"/>
      <c r="L119" s="37"/>
      <c r="M119" s="37"/>
      <c r="N119" s="37"/>
      <c r="O119" s="31"/>
      <c r="P119" s="37">
        <f t="shared" si="17"/>
        <v>30.988</v>
      </c>
    </row>
    <row r="120" spans="1:16" ht="55.5" customHeight="1">
      <c r="A120" s="34" t="s">
        <v>243</v>
      </c>
      <c r="B120" s="35" t="s">
        <v>244</v>
      </c>
      <c r="C120" s="36" t="s">
        <v>245</v>
      </c>
      <c r="D120" s="37">
        <f t="shared" si="16"/>
        <v>1623.8</v>
      </c>
      <c r="E120" s="64">
        <v>1623.8</v>
      </c>
      <c r="F120" s="37"/>
      <c r="G120" s="37"/>
      <c r="H120" s="37"/>
      <c r="I120" s="37"/>
      <c r="J120" s="37"/>
      <c r="K120" s="37"/>
      <c r="L120" s="37"/>
      <c r="M120" s="37"/>
      <c r="N120" s="37"/>
      <c r="O120" s="31"/>
      <c r="P120" s="37">
        <f t="shared" si="17"/>
        <v>1623.8</v>
      </c>
    </row>
    <row r="121" spans="1:16" ht="55.5" customHeight="1">
      <c r="A121" s="34" t="s">
        <v>246</v>
      </c>
      <c r="B121" s="35" t="s">
        <v>244</v>
      </c>
      <c r="C121" s="82" t="s">
        <v>247</v>
      </c>
      <c r="D121" s="37">
        <f t="shared" si="16"/>
        <v>1623.8</v>
      </c>
      <c r="E121" s="64">
        <v>1623.8</v>
      </c>
      <c r="F121" s="37"/>
      <c r="G121" s="37"/>
      <c r="H121" s="37"/>
      <c r="I121" s="37"/>
      <c r="J121" s="37"/>
      <c r="K121" s="37"/>
      <c r="L121" s="37"/>
      <c r="M121" s="37"/>
      <c r="N121" s="37"/>
      <c r="O121" s="31"/>
      <c r="P121" s="37">
        <f t="shared" si="17"/>
        <v>1623.8</v>
      </c>
    </row>
    <row r="122" spans="1:16" ht="20.25">
      <c r="A122" s="34"/>
      <c r="B122" s="35"/>
      <c r="C122" s="59" t="s">
        <v>9</v>
      </c>
      <c r="D122" s="40">
        <f>H122+E122</f>
        <v>5891.31</v>
      </c>
      <c r="E122" s="40">
        <f>E112+E113+E114+E115+E117+E120+E119</f>
        <v>5891.31</v>
      </c>
      <c r="F122" s="40">
        <f aca="true" t="shared" si="19" ref="F122:O122">F112+F113+F114+F115+F117</f>
        <v>2958.81</v>
      </c>
      <c r="G122" s="40">
        <f t="shared" si="19"/>
        <v>414.20000000000005</v>
      </c>
      <c r="H122" s="40">
        <f t="shared" si="19"/>
        <v>0</v>
      </c>
      <c r="I122" s="40">
        <f t="shared" si="19"/>
        <v>56.1</v>
      </c>
      <c r="J122" s="40">
        <f t="shared" si="19"/>
        <v>56.1</v>
      </c>
      <c r="K122" s="40">
        <f t="shared" si="19"/>
        <v>40.17</v>
      </c>
      <c r="L122" s="40">
        <f t="shared" si="19"/>
        <v>0</v>
      </c>
      <c r="M122" s="40">
        <f t="shared" si="19"/>
        <v>0</v>
      </c>
      <c r="N122" s="40">
        <f t="shared" si="19"/>
        <v>0</v>
      </c>
      <c r="O122" s="40">
        <f t="shared" si="19"/>
        <v>0</v>
      </c>
      <c r="P122" s="40">
        <f>P112+P113+P114+P115+P117+P120</f>
        <v>5916.4220000000005</v>
      </c>
    </row>
    <row r="123" spans="1:16" ht="14.25" customHeight="1" hidden="1">
      <c r="A123" s="34"/>
      <c r="B123" s="35"/>
      <c r="C123" s="30"/>
      <c r="D123" s="40"/>
      <c r="E123" s="37"/>
      <c r="F123" s="37"/>
      <c r="G123" s="37"/>
      <c r="H123" s="37"/>
      <c r="I123" s="37"/>
      <c r="J123" s="37"/>
      <c r="K123" s="37"/>
      <c r="L123" s="37"/>
      <c r="M123" s="37"/>
      <c r="N123" s="37">
        <f>SUM(D123,G123)</f>
        <v>0</v>
      </c>
      <c r="O123" s="31"/>
      <c r="P123" s="37">
        <f t="shared" si="11"/>
        <v>0</v>
      </c>
    </row>
    <row r="124" spans="1:16" ht="14.25" customHeight="1">
      <c r="A124" s="34"/>
      <c r="B124" s="35"/>
      <c r="C124" s="30"/>
      <c r="D124" s="40"/>
      <c r="E124" s="37"/>
      <c r="F124" s="37"/>
      <c r="G124" s="37"/>
      <c r="H124" s="37"/>
      <c r="I124" s="37"/>
      <c r="J124" s="37"/>
      <c r="K124" s="37"/>
      <c r="L124" s="37"/>
      <c r="M124" s="37"/>
      <c r="N124" s="37"/>
      <c r="O124" s="31"/>
      <c r="P124" s="37"/>
    </row>
    <row r="125" spans="1:16" ht="21.75" customHeight="1">
      <c r="A125" s="34" t="s">
        <v>167</v>
      </c>
      <c r="B125" s="35"/>
      <c r="C125" s="59" t="s">
        <v>2</v>
      </c>
      <c r="D125" s="37"/>
      <c r="E125" s="37"/>
      <c r="F125" s="37"/>
      <c r="G125" s="37"/>
      <c r="H125" s="37"/>
      <c r="I125" s="37"/>
      <c r="J125" s="37"/>
      <c r="K125" s="37"/>
      <c r="L125" s="37"/>
      <c r="M125" s="37"/>
      <c r="N125" s="37"/>
      <c r="O125" s="31"/>
      <c r="P125" s="37"/>
    </row>
    <row r="126" spans="1:16" ht="51" customHeight="1" hidden="1">
      <c r="A126" s="34"/>
      <c r="B126" s="35"/>
      <c r="C126" s="59" t="s">
        <v>2</v>
      </c>
      <c r="D126" s="37"/>
      <c r="E126" s="37"/>
      <c r="F126" s="37"/>
      <c r="G126" s="37"/>
      <c r="H126" s="37"/>
      <c r="I126" s="37"/>
      <c r="J126" s="37"/>
      <c r="K126" s="37"/>
      <c r="L126" s="37"/>
      <c r="M126" s="37"/>
      <c r="N126" s="37">
        <f>SUM(D126,G126)</f>
        <v>0</v>
      </c>
      <c r="O126" s="31"/>
      <c r="P126" s="37">
        <f t="shared" si="11"/>
        <v>0</v>
      </c>
    </row>
    <row r="127" spans="1:16" ht="27.75" customHeight="1">
      <c r="A127" s="34" t="s">
        <v>168</v>
      </c>
      <c r="B127" s="35"/>
      <c r="C127" s="59" t="s">
        <v>2</v>
      </c>
      <c r="D127" s="37"/>
      <c r="E127" s="37"/>
      <c r="F127" s="37"/>
      <c r="G127" s="37"/>
      <c r="H127" s="37"/>
      <c r="I127" s="37"/>
      <c r="J127" s="37"/>
      <c r="K127" s="37"/>
      <c r="L127" s="37"/>
      <c r="M127" s="37"/>
      <c r="N127" s="37"/>
      <c r="O127" s="31"/>
      <c r="P127" s="37"/>
    </row>
    <row r="128" spans="1:16" ht="28.5" customHeight="1">
      <c r="A128" s="34" t="s">
        <v>159</v>
      </c>
      <c r="B128" s="35" t="s">
        <v>77</v>
      </c>
      <c r="C128" s="51" t="s">
        <v>78</v>
      </c>
      <c r="D128" s="37">
        <v>15</v>
      </c>
      <c r="E128" s="37"/>
      <c r="F128" s="37"/>
      <c r="G128" s="37"/>
      <c r="H128" s="37"/>
      <c r="I128" s="37"/>
      <c r="J128" s="37"/>
      <c r="K128" s="37"/>
      <c r="L128" s="37"/>
      <c r="M128" s="37"/>
      <c r="N128" s="37"/>
      <c r="O128" s="31"/>
      <c r="P128" s="37">
        <f t="shared" si="11"/>
        <v>15</v>
      </c>
    </row>
    <row r="129" spans="1:16" ht="19.5" customHeight="1">
      <c r="A129" s="38"/>
      <c r="B129" s="35"/>
      <c r="C129" s="67" t="s">
        <v>3</v>
      </c>
      <c r="D129" s="81">
        <v>15</v>
      </c>
      <c r="E129" s="81">
        <f>E128</f>
        <v>0</v>
      </c>
      <c r="F129" s="81">
        <f aca="true" t="shared" si="20" ref="F129:P129">F128</f>
        <v>0</v>
      </c>
      <c r="G129" s="81">
        <f t="shared" si="20"/>
        <v>0</v>
      </c>
      <c r="H129" s="81">
        <f t="shared" si="20"/>
        <v>0</v>
      </c>
      <c r="I129" s="81">
        <f t="shared" si="20"/>
        <v>0</v>
      </c>
      <c r="J129" s="81">
        <f t="shared" si="20"/>
        <v>0</v>
      </c>
      <c r="K129" s="81">
        <f t="shared" si="20"/>
        <v>0</v>
      </c>
      <c r="L129" s="81">
        <f t="shared" si="20"/>
        <v>0</v>
      </c>
      <c r="M129" s="81">
        <f t="shared" si="20"/>
        <v>0</v>
      </c>
      <c r="N129" s="81">
        <f t="shared" si="20"/>
        <v>0</v>
      </c>
      <c r="O129" s="81">
        <f t="shared" si="20"/>
        <v>0</v>
      </c>
      <c r="P129" s="81">
        <f t="shared" si="20"/>
        <v>15</v>
      </c>
    </row>
    <row r="130" spans="1:16" ht="61.5" customHeight="1" hidden="1">
      <c r="A130" s="38"/>
      <c r="B130" s="35"/>
      <c r="C130" s="68"/>
      <c r="D130" s="37"/>
      <c r="E130" s="37"/>
      <c r="F130" s="37"/>
      <c r="G130" s="37"/>
      <c r="H130" s="37"/>
      <c r="I130" s="37"/>
      <c r="J130" s="37"/>
      <c r="K130" s="37"/>
      <c r="L130" s="37"/>
      <c r="M130" s="37"/>
      <c r="N130" s="37"/>
      <c r="O130" s="31"/>
      <c r="P130" s="37">
        <f>I130+D130</f>
        <v>0</v>
      </c>
    </row>
    <row r="131" spans="1:16" ht="20.25">
      <c r="A131" s="38"/>
      <c r="B131" s="35"/>
      <c r="C131" s="30" t="s">
        <v>67</v>
      </c>
      <c r="D131" s="40">
        <f>E131+H131+D128</f>
        <v>194815.30599999998</v>
      </c>
      <c r="E131" s="40">
        <f>E129+E122+E107+E34+E19+E55</f>
        <v>194800.30599999998</v>
      </c>
      <c r="F131" s="40">
        <f>F129+F122+F107+F34+F19+F55</f>
        <v>53973.03</v>
      </c>
      <c r="G131" s="40">
        <f>G129+G122+G107+G34+G19+G55</f>
        <v>12849.6</v>
      </c>
      <c r="H131" s="40">
        <f>H129+H122+H107+H34+H19+H55</f>
        <v>0</v>
      </c>
      <c r="I131" s="40">
        <f>M131+J131</f>
        <v>1995.58</v>
      </c>
      <c r="J131" s="40">
        <f aca="true" t="shared" si="21" ref="J131:O131">J129+J122+J107+J34+J19+J55</f>
        <v>619.661</v>
      </c>
      <c r="K131" s="40">
        <f t="shared" si="21"/>
        <v>209.17000000000002</v>
      </c>
      <c r="L131" s="40">
        <f t="shared" si="21"/>
        <v>6</v>
      </c>
      <c r="M131" s="40">
        <f t="shared" si="21"/>
        <v>1375.919</v>
      </c>
      <c r="N131" s="40">
        <f t="shared" si="21"/>
        <v>1375.919</v>
      </c>
      <c r="O131" s="40">
        <f t="shared" si="21"/>
        <v>1375.919</v>
      </c>
      <c r="P131" s="40">
        <f>I131+D131</f>
        <v>196810.88599999997</v>
      </c>
    </row>
    <row r="132" spans="1:17" ht="20.25">
      <c r="A132" s="38"/>
      <c r="B132" s="35"/>
      <c r="C132" s="61"/>
      <c r="D132" s="37"/>
      <c r="E132" s="37"/>
      <c r="F132" s="37"/>
      <c r="G132" s="37"/>
      <c r="H132" s="37"/>
      <c r="I132" s="37"/>
      <c r="J132" s="37"/>
      <c r="K132" s="37"/>
      <c r="L132" s="37"/>
      <c r="M132" s="37"/>
      <c r="N132" s="37"/>
      <c r="O132" s="31"/>
      <c r="P132" s="32"/>
      <c r="Q132" s="10"/>
    </row>
    <row r="133" spans="1:16" ht="18.75" customHeight="1">
      <c r="A133" s="38"/>
      <c r="B133" s="35"/>
      <c r="C133" s="42"/>
      <c r="D133" s="42"/>
      <c r="E133" s="32"/>
      <c r="F133" s="32"/>
      <c r="G133" s="69"/>
      <c r="H133" s="117"/>
      <c r="I133" s="117"/>
      <c r="J133" s="117"/>
      <c r="K133" s="117"/>
      <c r="L133" s="70"/>
      <c r="M133" s="71" t="s">
        <v>61</v>
      </c>
      <c r="N133" s="70"/>
      <c r="O133" s="72"/>
      <c r="P133" s="32"/>
    </row>
    <row r="134" spans="1:16" ht="50.25" customHeight="1">
      <c r="A134" s="38"/>
      <c r="B134" s="35"/>
      <c r="C134" s="30" t="s">
        <v>239</v>
      </c>
      <c r="D134" s="31"/>
      <c r="E134" s="31"/>
      <c r="F134" s="31"/>
      <c r="G134" s="70" t="s">
        <v>240</v>
      </c>
      <c r="H134" s="70"/>
      <c r="I134" s="73"/>
      <c r="J134" s="70"/>
      <c r="K134" s="70"/>
      <c r="L134" s="70"/>
      <c r="M134" s="70"/>
      <c r="N134" s="70"/>
      <c r="O134" s="32"/>
      <c r="P134" s="32"/>
    </row>
    <row r="135" spans="1:6" ht="15.75" hidden="1">
      <c r="A135" s="14"/>
      <c r="B135" s="11"/>
      <c r="C135" s="4"/>
      <c r="D135" s="10"/>
      <c r="E135" s="10"/>
      <c r="F135" s="10"/>
    </row>
    <row r="136" spans="1:14" ht="15.75" hidden="1">
      <c r="A136" s="14"/>
      <c r="B136" s="11"/>
      <c r="C136" s="6"/>
      <c r="D136" s="9"/>
      <c r="E136" s="9"/>
      <c r="F136" s="9"/>
      <c r="G136" s="7">
        <f>SUM(H136,K136)</f>
        <v>0</v>
      </c>
      <c r="H136" s="7">
        <f>SUM(H16)</f>
        <v>0</v>
      </c>
      <c r="I136" s="7">
        <f>SUM(I16)</f>
        <v>1.26</v>
      </c>
      <c r="J136" s="7">
        <f>SUM(J16)</f>
        <v>1.26</v>
      </c>
      <c r="K136" s="7">
        <f>SUM(K16)</f>
        <v>0</v>
      </c>
      <c r="L136" s="7"/>
      <c r="M136" s="7"/>
      <c r="N136" s="7" t="e">
        <f>SUM(#REF!,G136)</f>
        <v>#REF!</v>
      </c>
    </row>
    <row r="137" spans="1:14" ht="15.75" hidden="1">
      <c r="A137" s="14"/>
      <c r="B137" s="11"/>
      <c r="C137" s="6"/>
      <c r="D137" s="9"/>
      <c r="E137" s="9"/>
      <c r="F137" s="9"/>
      <c r="G137" s="7" t="e">
        <f aca="true" t="shared" si="22" ref="G137:G155">SUM(H137,K137)</f>
        <v>#REF!</v>
      </c>
      <c r="H137" s="7" t="e">
        <f>SUM(#REF!)</f>
        <v>#REF!</v>
      </c>
      <c r="I137" s="7" t="e">
        <f>SUM(#REF!)</f>
        <v>#REF!</v>
      </c>
      <c r="J137" s="7" t="e">
        <f>SUM(#REF!)</f>
        <v>#REF!</v>
      </c>
      <c r="K137" s="7" t="e">
        <f>SUM(#REF!)</f>
        <v>#REF!</v>
      </c>
      <c r="L137" s="7"/>
      <c r="M137" s="7"/>
      <c r="N137" s="7" t="e">
        <f>SUM(#REF!,G137)</f>
        <v>#REF!</v>
      </c>
    </row>
    <row r="138" spans="1:14" ht="15.75" hidden="1">
      <c r="A138" s="14"/>
      <c r="B138" s="11"/>
      <c r="C138" s="6"/>
      <c r="D138" s="9"/>
      <c r="E138" s="9"/>
      <c r="F138" s="9"/>
      <c r="G138" s="7" t="e">
        <f t="shared" si="22"/>
        <v>#REF!</v>
      </c>
      <c r="H138" s="7" t="e">
        <f>SUM(H34,#REF!,#REF!,#REF!,#REF!)</f>
        <v>#REF!</v>
      </c>
      <c r="I138" s="7" t="e">
        <f>SUM(I34,#REF!,#REF!,#REF!,#REF!)</f>
        <v>#REF!</v>
      </c>
      <c r="J138" s="7" t="e">
        <f>SUM(J34,#REF!,#REF!,#REF!,#REF!)</f>
        <v>#REF!</v>
      </c>
      <c r="K138" s="7" t="e">
        <f>SUM(K34,#REF!,#REF!,#REF!,#REF!)</f>
        <v>#REF!</v>
      </c>
      <c r="L138" s="7"/>
      <c r="M138" s="7"/>
      <c r="N138" s="7" t="e">
        <f>SUM(#REF!,G138)</f>
        <v>#REF!</v>
      </c>
    </row>
    <row r="139" spans="1:14" ht="15.75" hidden="1">
      <c r="A139" s="14"/>
      <c r="B139" s="11"/>
      <c r="C139" s="6"/>
      <c r="D139" s="9"/>
      <c r="E139" s="9"/>
      <c r="F139" s="9"/>
      <c r="G139" s="7">
        <f t="shared" si="22"/>
        <v>0</v>
      </c>
      <c r="H139" s="7">
        <f>SUM(H37)</f>
        <v>0</v>
      </c>
      <c r="I139" s="7">
        <f>SUM(I37)</f>
        <v>307.39000000000004</v>
      </c>
      <c r="J139" s="7">
        <f>SUM(J37)</f>
        <v>7.8</v>
      </c>
      <c r="K139" s="7">
        <f>SUM(K37)</f>
        <v>0</v>
      </c>
      <c r="L139" s="7"/>
      <c r="M139" s="7"/>
      <c r="N139" s="7" t="e">
        <f>SUM(#REF!,G139)</f>
        <v>#REF!</v>
      </c>
    </row>
    <row r="140" spans="1:14" ht="15.75" hidden="1">
      <c r="A140" s="14"/>
      <c r="B140" s="11"/>
      <c r="C140" s="6"/>
      <c r="D140" s="9"/>
      <c r="E140" s="9"/>
      <c r="F140" s="9"/>
      <c r="G140" s="7" t="e">
        <f t="shared" si="22"/>
        <v>#REF!</v>
      </c>
      <c r="H140" s="7" t="e">
        <f>SUM(H60:H74,#REF!)</f>
        <v>#REF!</v>
      </c>
      <c r="I140" s="7" t="e">
        <f>SUM(I60:I74,#REF!)</f>
        <v>#REF!</v>
      </c>
      <c r="J140" s="7" t="e">
        <f>SUM(J60:J74,#REF!)</f>
        <v>#REF!</v>
      </c>
      <c r="K140" s="7" t="e">
        <f>SUM(K60:K74,#REF!)</f>
        <v>#REF!</v>
      </c>
      <c r="L140" s="7"/>
      <c r="M140" s="7"/>
      <c r="N140" s="7" t="e">
        <f>SUM(#REF!,G140)</f>
        <v>#REF!</v>
      </c>
    </row>
    <row r="141" spans="1:14" ht="12.75" customHeight="1" hidden="1">
      <c r="A141" s="14"/>
      <c r="B141" s="11"/>
      <c r="C141" s="6"/>
      <c r="D141" s="9"/>
      <c r="E141" s="9"/>
      <c r="F141" s="9"/>
      <c r="G141" s="7" t="e">
        <f>SUM(#REF!)</f>
        <v>#REF!</v>
      </c>
      <c r="H141" s="7" t="e">
        <f>SUM(#REF!)</f>
        <v>#REF!</v>
      </c>
      <c r="I141" s="7" t="e">
        <f>SUM(#REF!)</f>
        <v>#REF!</v>
      </c>
      <c r="J141" s="7" t="e">
        <f>SUM(#REF!)</f>
        <v>#REF!</v>
      </c>
      <c r="K141" s="7" t="e">
        <f>SUM(#REF!)</f>
        <v>#REF!</v>
      </c>
      <c r="L141" s="7"/>
      <c r="M141" s="7"/>
      <c r="N141" s="7" t="e">
        <f>SUM(#REF!,G141)</f>
        <v>#REF!</v>
      </c>
    </row>
    <row r="142" spans="1:14" ht="15.75" hidden="1">
      <c r="A142" s="14"/>
      <c r="B142" s="11"/>
      <c r="C142" s="6"/>
      <c r="D142" s="9"/>
      <c r="E142" s="9"/>
      <c r="F142" s="9"/>
      <c r="G142" s="7" t="e">
        <f t="shared" si="22"/>
        <v>#REF!</v>
      </c>
      <c r="H142" s="7" t="e">
        <f>SUM(#REF!,H111)</f>
        <v>#REF!</v>
      </c>
      <c r="I142" s="7" t="e">
        <f>SUM(#REF!,I111)</f>
        <v>#REF!</v>
      </c>
      <c r="J142" s="7" t="e">
        <f>SUM(#REF!,J111)</f>
        <v>#REF!</v>
      </c>
      <c r="K142" s="7" t="e">
        <f>SUM(#REF!,K111)</f>
        <v>#REF!</v>
      </c>
      <c r="L142" s="7"/>
      <c r="M142" s="7"/>
      <c r="N142" s="7" t="e">
        <f>SUM(#REF!,G142)</f>
        <v>#REF!</v>
      </c>
    </row>
    <row r="143" spans="1:14" ht="15.75" hidden="1">
      <c r="A143" s="14"/>
      <c r="B143" s="11"/>
      <c r="C143" s="6"/>
      <c r="D143" s="9"/>
      <c r="E143" s="9"/>
      <c r="F143" s="9"/>
      <c r="G143" s="7" t="e">
        <f t="shared" si="22"/>
        <v>#REF!</v>
      </c>
      <c r="H143" s="7" t="e">
        <f>SUM(#REF!,#REF!)</f>
        <v>#REF!</v>
      </c>
      <c r="I143" s="7" t="e">
        <f>SUM(#REF!,#REF!)</f>
        <v>#REF!</v>
      </c>
      <c r="J143" s="7" t="e">
        <f>SUM(#REF!,#REF!)</f>
        <v>#REF!</v>
      </c>
      <c r="K143" s="7" t="e">
        <f>SUM(#REF!,#REF!)</f>
        <v>#REF!</v>
      </c>
      <c r="L143" s="7"/>
      <c r="M143" s="7"/>
      <c r="N143" s="7" t="e">
        <f>SUM(#REF!,G143)</f>
        <v>#REF!</v>
      </c>
    </row>
    <row r="144" spans="1:14" ht="15.75" hidden="1">
      <c r="A144" s="14"/>
      <c r="B144" s="11"/>
      <c r="C144" s="6"/>
      <c r="D144" s="9"/>
      <c r="E144" s="9"/>
      <c r="F144" s="9"/>
      <c r="G144" s="7" t="e">
        <f t="shared" si="22"/>
        <v>#REF!</v>
      </c>
      <c r="H144" s="7" t="e">
        <f>SUM(#REF!)</f>
        <v>#REF!</v>
      </c>
      <c r="I144" s="7" t="e">
        <f>SUM(#REF!)</f>
        <v>#REF!</v>
      </c>
      <c r="J144" s="7" t="e">
        <f>SUM(#REF!)</f>
        <v>#REF!</v>
      </c>
      <c r="K144" s="7" t="e">
        <f>SUM(#REF!)</f>
        <v>#REF!</v>
      </c>
      <c r="L144" s="7"/>
      <c r="M144" s="7"/>
      <c r="N144" s="7" t="e">
        <f>SUM(#REF!,G144)</f>
        <v>#REF!</v>
      </c>
    </row>
    <row r="145" spans="1:14" ht="15.75" hidden="1">
      <c r="A145" s="14"/>
      <c r="B145" s="11"/>
      <c r="C145" s="6"/>
      <c r="D145" s="9"/>
      <c r="E145" s="9"/>
      <c r="F145" s="9"/>
      <c r="G145" s="7" t="e">
        <f t="shared" si="22"/>
        <v>#REF!</v>
      </c>
      <c r="H145" s="7" t="e">
        <f>SUM(#REF!,#REF!,#REF!,#REF!,#REF!,#REF!,#REF!,#REF!,#REF!,#REF!,#REF!)</f>
        <v>#REF!</v>
      </c>
      <c r="I145" s="7" t="e">
        <f>SUM(#REF!,#REF!,#REF!,#REF!,#REF!,#REF!,#REF!,#REF!,#REF!,#REF!,#REF!)</f>
        <v>#REF!</v>
      </c>
      <c r="J145" s="7" t="e">
        <f>SUM(#REF!,#REF!,#REF!,#REF!,#REF!,#REF!,#REF!,#REF!,#REF!,#REF!,#REF!)</f>
        <v>#REF!</v>
      </c>
      <c r="K145" s="7" t="e">
        <f>SUM(#REF!,#REF!,#REF!,#REF!,#REF!,#REF!,#REF!,#REF!,#REF!,#REF!,#REF!)</f>
        <v>#REF!</v>
      </c>
      <c r="L145" s="7"/>
      <c r="M145" s="7"/>
      <c r="N145" s="7" t="e">
        <f>SUM(#REF!,G145)</f>
        <v>#REF!</v>
      </c>
    </row>
    <row r="146" spans="1:14" ht="15.75" hidden="1">
      <c r="A146" s="14"/>
      <c r="B146" s="11"/>
      <c r="C146" s="6"/>
      <c r="D146" s="9"/>
      <c r="E146" s="9"/>
      <c r="F146" s="9"/>
      <c r="G146" s="7" t="e">
        <f t="shared" si="22"/>
        <v>#REF!</v>
      </c>
      <c r="H146" s="7" t="e">
        <f>SUM(#REF!)</f>
        <v>#REF!</v>
      </c>
      <c r="I146" s="7" t="e">
        <f>SUM(#REF!)</f>
        <v>#REF!</v>
      </c>
      <c r="J146" s="7" t="e">
        <f>SUM(#REF!)</f>
        <v>#REF!</v>
      </c>
      <c r="K146" s="7" t="e">
        <f>SUM(#REF!)</f>
        <v>#REF!</v>
      </c>
      <c r="L146" s="7"/>
      <c r="M146" s="7"/>
      <c r="N146" s="7" t="e">
        <f>SUM(#REF!,G146)</f>
        <v>#REF!</v>
      </c>
    </row>
    <row r="147" spans="1:14" ht="15.75" hidden="1">
      <c r="A147" s="14"/>
      <c r="B147" s="11"/>
      <c r="C147" s="6"/>
      <c r="D147" s="9"/>
      <c r="E147" s="9"/>
      <c r="F147" s="9"/>
      <c r="G147" s="7" t="e">
        <f t="shared" si="22"/>
        <v>#REF!</v>
      </c>
      <c r="H147" s="7" t="e">
        <f>SUM(#REF!,#REF!,#REF!,#REF!,#REF!,#REF!)</f>
        <v>#REF!</v>
      </c>
      <c r="I147" s="7" t="e">
        <f>SUM(#REF!,#REF!,#REF!,#REF!,#REF!,#REF!)</f>
        <v>#REF!</v>
      </c>
      <c r="J147" s="7" t="e">
        <f>SUM(#REF!,#REF!,#REF!,#REF!,#REF!,#REF!)</f>
        <v>#REF!</v>
      </c>
      <c r="K147" s="7" t="e">
        <f>SUM(#REF!,#REF!,#REF!,#REF!,#REF!,#REF!)</f>
        <v>#REF!</v>
      </c>
      <c r="L147" s="7"/>
      <c r="M147" s="7"/>
      <c r="N147" s="7" t="e">
        <f>SUM(#REF!,G147)</f>
        <v>#REF!</v>
      </c>
    </row>
    <row r="148" spans="1:14" ht="15.75" hidden="1">
      <c r="A148" s="14"/>
      <c r="B148" s="11"/>
      <c r="C148" s="6"/>
      <c r="D148" s="9"/>
      <c r="E148" s="9"/>
      <c r="F148" s="9"/>
      <c r="G148" s="7" t="e">
        <f t="shared" si="22"/>
        <v>#REF!</v>
      </c>
      <c r="H148" s="7" t="e">
        <f>SUM(#REF!,#REF!)</f>
        <v>#REF!</v>
      </c>
      <c r="I148" s="7" t="e">
        <f>SUM(#REF!,#REF!)</f>
        <v>#REF!</v>
      </c>
      <c r="J148" s="7" t="e">
        <f>SUM(#REF!,#REF!)</f>
        <v>#REF!</v>
      </c>
      <c r="K148" s="7" t="e">
        <f>SUM(#REF!,#REF!)</f>
        <v>#REF!</v>
      </c>
      <c r="L148" s="7"/>
      <c r="M148" s="7"/>
      <c r="N148" s="7" t="e">
        <f>SUM(#REF!,G148)</f>
        <v>#REF!</v>
      </c>
    </row>
    <row r="149" spans="1:14" ht="15.75" hidden="1">
      <c r="A149" s="14"/>
      <c r="B149" s="11"/>
      <c r="C149" s="6"/>
      <c r="D149" s="9"/>
      <c r="E149" s="9"/>
      <c r="F149" s="9"/>
      <c r="G149" s="7" t="e">
        <f t="shared" si="22"/>
        <v>#REF!</v>
      </c>
      <c r="H149" s="7" t="e">
        <f>SUM(#REF!)</f>
        <v>#REF!</v>
      </c>
      <c r="I149" s="7" t="e">
        <f>SUM(#REF!)</f>
        <v>#REF!</v>
      </c>
      <c r="J149" s="7" t="e">
        <f>SUM(#REF!)</f>
        <v>#REF!</v>
      </c>
      <c r="K149" s="7" t="e">
        <f>SUM(#REF!)</f>
        <v>#REF!</v>
      </c>
      <c r="L149" s="7"/>
      <c r="M149" s="7"/>
      <c r="N149" s="7" t="e">
        <f>SUM(#REF!,G149)</f>
        <v>#REF!</v>
      </c>
    </row>
    <row r="150" spans="1:14" ht="15.75" hidden="1">
      <c r="A150" s="14"/>
      <c r="B150" s="15"/>
      <c r="C150" s="6"/>
      <c r="D150" s="9"/>
      <c r="E150" s="9"/>
      <c r="F150" s="9"/>
      <c r="G150" s="7" t="e">
        <f t="shared" si="22"/>
        <v>#REF!</v>
      </c>
      <c r="H150" s="7" t="e">
        <f>SUM(#REF!,#REF!,#REF!,#REF!,#REF!)</f>
        <v>#REF!</v>
      </c>
      <c r="I150" s="7" t="e">
        <f>SUM(#REF!,#REF!,#REF!,#REF!,#REF!)</f>
        <v>#REF!</v>
      </c>
      <c r="J150" s="7" t="e">
        <f>SUM(#REF!,#REF!,#REF!,#REF!,#REF!)</f>
        <v>#REF!</v>
      </c>
      <c r="K150" s="7" t="e">
        <f>SUM(#REF!,#REF!,#REF!,#REF!,#REF!)</f>
        <v>#REF!</v>
      </c>
      <c r="L150" s="7"/>
      <c r="M150" s="7"/>
      <c r="N150" s="7" t="e">
        <f>SUM(#REF!,G150)</f>
        <v>#REF!</v>
      </c>
    </row>
    <row r="151" spans="1:14" ht="15.75" hidden="1">
      <c r="A151" s="14"/>
      <c r="B151" s="15"/>
      <c r="C151" s="6"/>
      <c r="D151" s="9"/>
      <c r="E151" s="9"/>
      <c r="F151" s="9"/>
      <c r="G151" s="7" t="e">
        <f>SUM(#REF!,#REF!,#REF!,#REF!,#REF!,G126)</f>
        <v>#REF!</v>
      </c>
      <c r="H151" s="7" t="e">
        <f>SUM(#REF!,#REF!,#REF!,#REF!,#REF!,H126)</f>
        <v>#REF!</v>
      </c>
      <c r="I151" s="7" t="e">
        <f>SUM(#REF!,#REF!,#REF!,#REF!,#REF!,I126)</f>
        <v>#REF!</v>
      </c>
      <c r="J151" s="7" t="e">
        <f>SUM(#REF!,#REF!,#REF!,#REF!,#REF!,J126)</f>
        <v>#REF!</v>
      </c>
      <c r="K151" s="7" t="e">
        <f>SUM(#REF!,#REF!,#REF!,#REF!,#REF!,K126)</f>
        <v>#REF!</v>
      </c>
      <c r="L151" s="7"/>
      <c r="M151" s="7"/>
      <c r="N151" s="7" t="e">
        <f>SUM(#REF!,G151)</f>
        <v>#REF!</v>
      </c>
    </row>
    <row r="152" spans="1:14" ht="20.25" customHeight="1" hidden="1">
      <c r="A152" s="14"/>
      <c r="B152" s="15"/>
      <c r="C152" s="6"/>
      <c r="D152" s="9"/>
      <c r="E152" s="9"/>
      <c r="F152" s="9"/>
      <c r="G152" s="7" t="e">
        <f t="shared" si="22"/>
        <v>#REF!</v>
      </c>
      <c r="H152" s="7" t="e">
        <f>SUM(#REF!)</f>
        <v>#REF!</v>
      </c>
      <c r="I152" s="7" t="e">
        <f>SUM(#REF!)</f>
        <v>#REF!</v>
      </c>
      <c r="J152" s="7" t="e">
        <f>SUM(#REF!)</f>
        <v>#REF!</v>
      </c>
      <c r="K152" s="7" t="e">
        <f>SUM(#REF!)</f>
        <v>#REF!</v>
      </c>
      <c r="L152" s="7"/>
      <c r="M152" s="7"/>
      <c r="N152" s="7" t="e">
        <f>SUM(#REF!,G152)</f>
        <v>#REF!</v>
      </c>
    </row>
    <row r="153" spans="1:14" ht="21" customHeight="1" hidden="1">
      <c r="A153" s="14"/>
      <c r="B153" s="15"/>
      <c r="C153" s="6"/>
      <c r="D153" s="9"/>
      <c r="E153" s="9"/>
      <c r="F153" s="9"/>
      <c r="G153" s="7" t="e">
        <f t="shared" si="22"/>
        <v>#REF!</v>
      </c>
      <c r="H153" s="7" t="e">
        <f>SUM(#REF!,#REF!)</f>
        <v>#REF!</v>
      </c>
      <c r="I153" s="7" t="e">
        <f>SUM(#REF!,#REF!)</f>
        <v>#REF!</v>
      </c>
      <c r="J153" s="7" t="e">
        <f>SUM(#REF!,#REF!)</f>
        <v>#REF!</v>
      </c>
      <c r="K153" s="7" t="e">
        <f>SUM(#REF!,#REF!)</f>
        <v>#REF!</v>
      </c>
      <c r="L153" s="7"/>
      <c r="M153" s="7"/>
      <c r="N153" s="7" t="e">
        <f>SUM(#REF!,G153)</f>
        <v>#REF!</v>
      </c>
    </row>
    <row r="154" spans="1:14" ht="24.75" customHeight="1" hidden="1">
      <c r="A154" s="14"/>
      <c r="B154" s="15"/>
      <c r="C154" s="6"/>
      <c r="D154" s="9"/>
      <c r="E154" s="9"/>
      <c r="F154" s="9"/>
      <c r="G154" s="7" t="e">
        <f t="shared" si="22"/>
        <v>#REF!</v>
      </c>
      <c r="H154" s="7" t="e">
        <f>SUM(#REF!,#REF!)</f>
        <v>#REF!</v>
      </c>
      <c r="I154" s="7" t="e">
        <f>SUM(#REF!,#REF!)</f>
        <v>#REF!</v>
      </c>
      <c r="J154" s="7" t="e">
        <f>SUM(#REF!,#REF!)</f>
        <v>#REF!</v>
      </c>
      <c r="K154" s="7" t="e">
        <f>SUM(#REF!,#REF!)</f>
        <v>#REF!</v>
      </c>
      <c r="L154" s="7"/>
      <c r="M154" s="7"/>
      <c r="N154" s="7" t="e">
        <f>SUM(#REF!,G154)</f>
        <v>#REF!</v>
      </c>
    </row>
    <row r="155" spans="1:14" ht="24.75" customHeight="1" hidden="1">
      <c r="A155" s="14"/>
      <c r="B155" s="15"/>
      <c r="C155" s="6"/>
      <c r="D155" s="9"/>
      <c r="E155" s="9"/>
      <c r="F155" s="9"/>
      <c r="G155" s="7">
        <f t="shared" si="22"/>
        <v>0</v>
      </c>
      <c r="H155" s="7"/>
      <c r="I155" s="7"/>
      <c r="J155" s="7"/>
      <c r="K155" s="7"/>
      <c r="L155" s="7"/>
      <c r="M155" s="7"/>
      <c r="N155" s="7" t="e">
        <f>SUM(#REF!,G155)</f>
        <v>#REF!</v>
      </c>
    </row>
    <row r="156" spans="1:14" ht="13.5" customHeight="1">
      <c r="A156" s="14"/>
      <c r="B156" s="15"/>
      <c r="C156" s="6"/>
      <c r="D156" s="9"/>
      <c r="E156" s="9"/>
      <c r="F156" s="9"/>
      <c r="G156" s="7"/>
      <c r="H156" s="7"/>
      <c r="I156" s="7"/>
      <c r="J156" s="7"/>
      <c r="K156" s="7"/>
      <c r="L156" s="7"/>
      <c r="M156" s="7"/>
      <c r="N156" s="7"/>
    </row>
    <row r="157" spans="1:14" ht="19.5" customHeight="1">
      <c r="A157" s="14"/>
      <c r="B157" s="15"/>
      <c r="C157" s="6"/>
      <c r="D157" s="9"/>
      <c r="E157" s="9"/>
      <c r="F157" s="9"/>
      <c r="G157" s="7"/>
      <c r="H157" s="7"/>
      <c r="I157" s="7"/>
      <c r="J157" s="7"/>
      <c r="K157" s="7"/>
      <c r="L157" s="7"/>
      <c r="M157" s="7"/>
      <c r="N157" s="7"/>
    </row>
    <row r="158" spans="1:6" ht="15.75">
      <c r="A158" s="14"/>
      <c r="B158" s="15"/>
      <c r="C158" s="5"/>
      <c r="D158" s="10"/>
      <c r="E158" s="10"/>
      <c r="F158" s="10"/>
    </row>
    <row r="159" spans="1:15" ht="15.75">
      <c r="A159" s="14"/>
      <c r="B159" s="15"/>
      <c r="C159" s="5"/>
      <c r="D159" s="10"/>
      <c r="E159" s="10"/>
      <c r="F159" s="10"/>
      <c r="N159" s="10"/>
      <c r="O159" s="12"/>
    </row>
    <row r="160" spans="1:6" ht="15.75">
      <c r="A160" s="14"/>
      <c r="B160" s="15"/>
      <c r="C160" s="5"/>
      <c r="D160" s="10"/>
      <c r="E160" s="10"/>
      <c r="F160" s="10"/>
    </row>
    <row r="161" spans="1:6" ht="15.75">
      <c r="A161" s="14"/>
      <c r="B161" s="15"/>
      <c r="C161" s="5"/>
      <c r="D161" s="10"/>
      <c r="E161" s="10"/>
      <c r="F161" s="10"/>
    </row>
    <row r="162" spans="1:6" ht="15.75">
      <c r="A162" s="14"/>
      <c r="B162" s="15"/>
      <c r="C162" s="5"/>
      <c r="D162" s="10"/>
      <c r="E162" s="10"/>
      <c r="F162" s="10"/>
    </row>
    <row r="163" spans="1:6" ht="15.75">
      <c r="A163" s="14"/>
      <c r="B163" s="15"/>
      <c r="C163" s="5"/>
      <c r="D163" s="10"/>
      <c r="E163" s="10"/>
      <c r="F163" s="10"/>
    </row>
    <row r="164" spans="1:6" ht="15.75">
      <c r="A164" s="14"/>
      <c r="B164" s="15"/>
      <c r="C164" s="5"/>
      <c r="D164" s="10"/>
      <c r="E164" s="10"/>
      <c r="F164" s="10"/>
    </row>
    <row r="165" spans="1:6" ht="15.75">
      <c r="A165" s="14"/>
      <c r="B165" s="15"/>
      <c r="C165" s="5"/>
      <c r="D165" s="10"/>
      <c r="E165" s="10"/>
      <c r="F165" s="10"/>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15"/>
      <c r="C230" s="5"/>
      <c r="D230" s="10"/>
      <c r="E230" s="10"/>
      <c r="F230" s="10"/>
    </row>
    <row r="231" spans="1:6" ht="15.75">
      <c r="A231" s="14"/>
      <c r="B231" s="15"/>
      <c r="C231" s="5"/>
      <c r="D231" s="10"/>
      <c r="E231" s="10"/>
      <c r="F231" s="10"/>
    </row>
    <row r="232" spans="1:6" ht="15.75">
      <c r="A232" s="14"/>
      <c r="B232" s="15"/>
      <c r="C232" s="5"/>
      <c r="D232" s="10"/>
      <c r="E232" s="10"/>
      <c r="F232" s="10"/>
    </row>
    <row r="233" spans="1:6" ht="15.75">
      <c r="A233" s="14"/>
      <c r="B233" s="15"/>
      <c r="C233" s="5"/>
      <c r="D233" s="10"/>
      <c r="E233" s="10"/>
      <c r="F233" s="10"/>
    </row>
    <row r="234" spans="1:6" ht="15.75">
      <c r="A234" s="14"/>
      <c r="B234" s="15"/>
      <c r="C234" s="5"/>
      <c r="D234" s="10"/>
      <c r="E234" s="10"/>
      <c r="F234" s="10"/>
    </row>
    <row r="235" spans="1:6" ht="15.75">
      <c r="A235" s="14"/>
      <c r="B235" s="15"/>
      <c r="C235" s="5"/>
      <c r="D235" s="10"/>
      <c r="E235" s="10"/>
      <c r="F235" s="10"/>
    </row>
    <row r="236" spans="1:6" ht="15.75">
      <c r="A236" s="14"/>
      <c r="B236" s="15"/>
      <c r="C236" s="5"/>
      <c r="D236" s="10"/>
      <c r="E236" s="10"/>
      <c r="F236" s="10"/>
    </row>
    <row r="237" spans="1:6" ht="15.75">
      <c r="A237" s="14"/>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sheetData>
  <sheetProtection/>
  <mergeCells count="22">
    <mergeCell ref="B6:M6"/>
    <mergeCell ref="D10:D12"/>
    <mergeCell ref="K11:K12"/>
    <mergeCell ref="C9:C12"/>
    <mergeCell ref="H10:H12"/>
    <mergeCell ref="F11:F12"/>
    <mergeCell ref="A9:A12"/>
    <mergeCell ref="B9:B12"/>
    <mergeCell ref="N11:N12"/>
    <mergeCell ref="H133:K133"/>
    <mergeCell ref="D9:H9"/>
    <mergeCell ref="K10:L10"/>
    <mergeCell ref="P9:P12"/>
    <mergeCell ref="E10:E12"/>
    <mergeCell ref="F10:G10"/>
    <mergeCell ref="I10:I12"/>
    <mergeCell ref="J10:J12"/>
    <mergeCell ref="M10:M12"/>
    <mergeCell ref="N10:O10"/>
    <mergeCell ref="L11:L12"/>
    <mergeCell ref="G11:G12"/>
    <mergeCell ref="I9:O9"/>
  </mergeCells>
  <conditionalFormatting sqref="S55:W55 E53:E54">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41" r:id="rId1"/>
  <headerFooter alignWithMargins="0">
    <oddFooter>&amp;CСтраница &amp;P</oddFooter>
  </headerFooter>
  <rowBreaks count="6" manualBreakCount="6">
    <brk id="60" max="15" man="1"/>
    <brk id="63" max="15" man="1"/>
    <brk id="69" max="15" man="1"/>
    <brk id="79" max="15" man="1"/>
    <brk id="93" max="15" man="1"/>
    <brk id="1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2016-03-31T04:42:38Z</cp:lastPrinted>
  <dcterms:created xsi:type="dcterms:W3CDTF">2002-12-20T15:22:07Z</dcterms:created>
  <dcterms:modified xsi:type="dcterms:W3CDTF">2016-03-31T04:42:41Z</dcterms:modified>
  <cp:category/>
  <cp:version/>
  <cp:contentType/>
  <cp:contentStatus/>
</cp:coreProperties>
</file>