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650" activeTab="0"/>
  </bookViews>
  <sheets>
    <sheet name="Лист1" sheetId="1" r:id="rId1"/>
  </sheets>
  <definedNames>
    <definedName name="_xlnm.Print_Titles" localSheetId="0">'Лист1'!$9:$13</definedName>
    <definedName name="_xlnm.Print_Area" localSheetId="0">'Лист1'!$A$1:$P$140</definedName>
  </definedNames>
  <calcPr fullCalcOnLoad="1"/>
</workbook>
</file>

<file path=xl/sharedStrings.xml><?xml version="1.0" encoding="utf-8"?>
<sst xmlns="http://schemas.openxmlformats.org/spreadsheetml/2006/main" count="345" uniqueCount="311">
  <si>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</si>
  <si>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</si>
  <si>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</si>
  <si>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</si>
  <si>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</si>
  <si>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</si>
  <si>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</si>
  <si>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</si>
  <si>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</si>
  <si>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</si>
  <si>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</si>
  <si>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</si>
  <si>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</si>
  <si>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</si>
  <si>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</si>
  <si>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</si>
  <si>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</si>
  <si>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110201</t>
  </si>
  <si>
    <t>110202</t>
  </si>
  <si>
    <t>250404</t>
  </si>
  <si>
    <t>110204</t>
  </si>
  <si>
    <t>110502</t>
  </si>
  <si>
    <t>Палаци і Будинки культури, клуби та інші заклади    клубного типу</t>
  </si>
  <si>
    <t>090000</t>
  </si>
  <si>
    <t>Районна рада</t>
  </si>
  <si>
    <t>Райдержадміністрація</t>
  </si>
  <si>
    <t>080000</t>
  </si>
  <si>
    <t>091101</t>
  </si>
  <si>
    <t>070000</t>
  </si>
  <si>
    <t>070201</t>
  </si>
  <si>
    <t>070401</t>
  </si>
  <si>
    <t>070807</t>
  </si>
  <si>
    <t>070808</t>
  </si>
  <si>
    <t>090201</t>
  </si>
  <si>
    <t>090202</t>
  </si>
  <si>
    <t>090204</t>
  </si>
  <si>
    <t>090205</t>
  </si>
  <si>
    <t>090207</t>
  </si>
  <si>
    <t>090208</t>
  </si>
  <si>
    <t>090210</t>
  </si>
  <si>
    <t>090211</t>
  </si>
  <si>
    <t>090212</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</si>
  <si>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</si>
  <si>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</si>
  <si>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</si>
  <si>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</si>
  <si>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</si>
  <si>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</si>
  <si>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</si>
  <si>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</si>
  <si>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</si>
  <si>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</si>
  <si>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</si>
  <si>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</si>
  <si>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</si>
  <si>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</si>
  <si>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</si>
  <si>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</si>
  <si>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</si>
  <si>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</si>
  <si>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</si>
  <si>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</si>
  <si>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091303</t>
  </si>
  <si>
    <t>090406</t>
  </si>
  <si>
    <t>090416</t>
  </si>
  <si>
    <t>Інші видатки на соціальний захист ветеранів війни та праці</t>
  </si>
  <si>
    <t>090308</t>
  </si>
  <si>
    <t>Разом видатків</t>
  </si>
  <si>
    <t>090215</t>
  </si>
  <si>
    <t>090216</t>
  </si>
  <si>
    <t>010116</t>
  </si>
  <si>
    <t>091205</t>
  </si>
  <si>
    <t>130115</t>
  </si>
  <si>
    <t>091206</t>
  </si>
  <si>
    <t>070806</t>
  </si>
  <si>
    <t>080800</t>
  </si>
  <si>
    <t>130201</t>
  </si>
  <si>
    <t>250102</t>
  </si>
  <si>
    <t>Резервний фонд</t>
  </si>
  <si>
    <t>Охорона здоров"я</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</si>
  <si>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</si>
  <si>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</si>
  <si>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</si>
  <si>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</si>
  <si>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</si>
  <si>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</si>
  <si>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</si>
  <si>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</si>
  <si>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</si>
  <si>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</si>
  <si>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</si>
  <si>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</si>
  <si>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</si>
  <si>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Надання позашкільної освіти позашкільними навчальними закладами освіти, заходи із позашкільної роботи з  дітьми</t>
  </si>
  <si>
    <t>1011210</t>
  </si>
  <si>
    <t>Утримання інших закладів освіти</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</si>
  <si>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</si>
  <si>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</si>
  <si>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</si>
  <si>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</si>
  <si>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</si>
  <si>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</si>
  <si>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</si>
  <si>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</si>
  <si>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</si>
  <si>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</si>
  <si>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</si>
  <si>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</si>
  <si>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</si>
  <si>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</si>
  <si>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</si>
  <si>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</si>
  <si>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</si>
  <si>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</si>
  <si>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</si>
  <si>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</si>
  <si>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</si>
  <si>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</si>
  <si>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</si>
  <si>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</si>
  <si>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</si>
  <si>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</si>
  <si>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</si>
  <si>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</si>
  <si>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</si>
  <si>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</si>
  <si>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</si>
  <si>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</si>
  <si>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</si>
  <si>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</si>
  <si>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</si>
  <si>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</si>
  <si>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</si>
  <si>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</si>
  <si>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</si>
  <si>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</si>
  <si>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</si>
  <si>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</si>
  <si>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</si>
  <si>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</si>
  <si>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</si>
  <si>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</si>
  <si>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</si>
  <si>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</si>
  <si>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</si>
  <si>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</si>
  <si>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</si>
  <si>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</si>
  <si>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</si>
  <si>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</si>
  <si>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</si>
  <si>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</si>
  <si>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</si>
  <si>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</si>
  <si>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</si>
  <si>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2414060</t>
  </si>
  <si>
    <t>2414070</t>
  </si>
  <si>
    <t>2414090</t>
  </si>
  <si>
    <t>2414100</t>
  </si>
  <si>
    <t>7618010</t>
  </si>
  <si>
    <t>Централізоване ведення бухгалтерського обліку</t>
  </si>
  <si>
    <t>1000000</t>
  </si>
  <si>
    <t>1010000</t>
  </si>
  <si>
    <t>1500000</t>
  </si>
  <si>
    <t>2400000</t>
  </si>
  <si>
    <t>2410000</t>
  </si>
  <si>
    <t>2414000</t>
  </si>
  <si>
    <t>7600000</t>
  </si>
  <si>
    <t>7610000</t>
  </si>
  <si>
    <t xml:space="preserve">у розрізі бюджетних програм </t>
  </si>
  <si>
    <t>1513131</t>
  </si>
  <si>
    <t>1011000</t>
  </si>
  <si>
    <t>1510000</t>
  </si>
  <si>
    <t>1513000</t>
  </si>
  <si>
    <t>Інші освітні програми</t>
  </si>
  <si>
    <t>0318600</t>
  </si>
  <si>
    <t>Інші видатки</t>
  </si>
  <si>
    <t>1015020</t>
  </si>
  <si>
    <t>Діяльність закладів фізичної культури і спорту</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</si>
  <si>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</si>
  <si>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</si>
  <si>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</si>
  <si>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</si>
  <si>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</si>
  <si>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</si>
  <si>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</si>
  <si>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</si>
  <si>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</si>
  <si>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</si>
  <si>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</si>
  <si>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</si>
  <si>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</si>
  <si>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</si>
  <si>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</si>
  <si>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</si>
  <si>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</si>
  <si>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</si>
  <si>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130000</t>
  </si>
  <si>
    <t>1015060</t>
  </si>
  <si>
    <t>Утримання центрів "Спорт для всіх" та проведення заходів з фізичної культури</t>
  </si>
  <si>
    <t>Фінансова підтримка фізкультурно-спортивного руху</t>
  </si>
  <si>
    <t>1015030</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</si>
  <si>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</si>
  <si>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1015031</t>
  </si>
  <si>
    <t>Фінансова підтримка на утримання регіональних рад фізкультурно - спортивного товариства "Колос"</t>
  </si>
  <si>
    <t>1015033</t>
  </si>
  <si>
    <t>Сектор культури райдержадміністрації</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</si>
  <si>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</si>
  <si>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</si>
  <si>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Разом</t>
  </si>
  <si>
    <t>видатки споживання</t>
  </si>
  <si>
    <t>видатки розвитку</t>
  </si>
  <si>
    <t>бюджет розвитку</t>
  </si>
  <si>
    <t>із них:</t>
  </si>
  <si>
    <t>капітальні видатки за рахунок коштів, що передаються із загального фонду до бюджету розвитку (спеціального фонду)</t>
  </si>
  <si>
    <t>16=4+9</t>
  </si>
  <si>
    <t>1513101</t>
  </si>
  <si>
    <t>15133080</t>
  </si>
  <si>
    <t>Надання допомоги на догляд за дитиною віком до трьох років</t>
  </si>
  <si>
    <t>0110170</t>
  </si>
  <si>
    <t>1011220</t>
  </si>
  <si>
    <t>0311220</t>
  </si>
  <si>
    <t>0311221</t>
  </si>
  <si>
    <t>0312180</t>
  </si>
  <si>
    <t>1011090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</si>
  <si>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</si>
  <si>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</si>
  <si>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</si>
  <si>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</si>
  <si>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</si>
  <si>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</si>
  <si>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</si>
  <si>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</si>
  <si>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</si>
  <si>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</si>
  <si>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</si>
  <si>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</si>
  <si>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</si>
  <si>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t>
    </r>
  </si>
  <si>
    <t>Начальник фінансового управління райдержадміністрації</t>
  </si>
  <si>
    <t>С.В.Євдощенко</t>
  </si>
  <si>
    <t>Відділ освіти, молоді і спорту райдержадміністрації</t>
  </si>
  <si>
    <t>Разом:</t>
  </si>
  <si>
    <t>2418800</t>
  </si>
  <si>
    <t>250380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</si>
  <si>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</si>
  <si>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</si>
  <si>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</si>
  <si>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</si>
  <si>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</si>
  <si>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</si>
  <si>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</si>
  <si>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210000</t>
  </si>
  <si>
    <t>Запобігання та ліквідація надзвичайних ситуацій та наслідків стихійного лиха</t>
  </si>
  <si>
    <t>0317810</t>
  </si>
  <si>
    <t>210105</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</si>
  <si>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</si>
  <si>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</si>
  <si>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</si>
  <si>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</si>
  <si>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090802</t>
  </si>
  <si>
    <t>Заходи державної політики з питань дітей та їх соціального захисту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</si>
  <si>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</si>
  <si>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</si>
  <si>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1513034</t>
  </si>
  <si>
    <t>090214</t>
  </si>
  <si>
    <t>Надання пільг окремим категоріям громадян з послуг зв"язку</t>
  </si>
  <si>
    <t>1513035</t>
  </si>
  <si>
    <t>170102</t>
  </si>
  <si>
    <t xml:space="preserve">Компенсаційні виплати на пільговий проїзд автомобільним транспортом окремим категоріям громадян </t>
  </si>
  <si>
    <t>0312010</t>
  </si>
  <si>
    <t>080101</t>
  </si>
  <si>
    <t>Багатопрофільна стаціонарна медична допомога населенню</t>
  </si>
  <si>
    <t>120201</t>
  </si>
  <si>
    <t>Періодичні видання (газети та журнали)</t>
  </si>
  <si>
    <t>0117212</t>
  </si>
  <si>
    <t>180109</t>
  </si>
  <si>
    <t>Програма стабілізації та соціально-економічного розвитку територій</t>
  </si>
  <si>
    <t>0317420</t>
  </si>
  <si>
    <t>091103</t>
  </si>
  <si>
    <t>1013140</t>
  </si>
  <si>
    <t>Заходи державної політики з питань молоді</t>
  </si>
  <si>
    <t>Книговидання</t>
  </si>
  <si>
    <t>120300</t>
  </si>
  <si>
    <t>2417213</t>
  </si>
  <si>
    <t>Підтримка засобів масової інформації</t>
  </si>
  <si>
    <t>2417210</t>
  </si>
  <si>
    <t>0117210</t>
  </si>
  <si>
    <t>1513402</t>
  </si>
  <si>
    <t xml:space="preserve">Фінансування заходи районної програми соціального захисту населення "Турбота" </t>
  </si>
  <si>
    <t xml:space="preserve">Фінансування заходи районної програми  "Безбар'єрна Баштанщина»" </t>
  </si>
  <si>
    <t>Організація підвозу дітей до загальноосвітніх навчальних закладів</t>
  </si>
  <si>
    <t xml:space="preserve">                           Уточнеий розподіл видатків районного бюджету на 2016 рік за головними розпорядниками коштів                                                                          </t>
  </si>
  <si>
    <t>Додаток 3-1</t>
  </si>
  <si>
    <t>170703</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</si>
  <si>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</si>
  <si>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</si>
  <si>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на придбання меблів, сантехніки для Інгульського дошкільного навчального закладу «Ромашка» </t>
  </si>
  <si>
    <t>1018802</t>
  </si>
  <si>
    <t>150110</t>
  </si>
  <si>
    <t>Проведення невідкладних відновлювальних робіт, будівництво та реконструкція загальноосвітніх навчальних закладів</t>
  </si>
  <si>
    <t>1016330</t>
  </si>
  <si>
    <t>150000</t>
  </si>
  <si>
    <t>1016300</t>
  </si>
  <si>
    <t>Будівництво</t>
  </si>
  <si>
    <t>Утримання та розвиток інфраструктури доріг</t>
  </si>
  <si>
    <t>0316650</t>
  </si>
  <si>
    <t>170000</t>
  </si>
  <si>
    <t xml:space="preserve">Транспорт, дорожнє господарство, зв'язок,телекомунікації та інформатика </t>
  </si>
  <si>
    <t>0316600</t>
  </si>
  <si>
    <t>__.__.2016 № __</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</si>
</sst>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5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6"/>
      <name val="Times New Roman"/>
      <family val="1"/>
    </font>
    <font>
      <sz val="12"/>
      <name val="Times New Roman"/>
      <family val="1"/>
    </font>
    <font>
      <b/>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b/>
      <sz val="12.5"/>
      <name val="Times New Roman"/>
      <family val="1"/>
    </font>
    <font>
      <b/>
      <sz val="20"/>
      <name val="Times New Roman"/>
      <family val="1"/>
    </font>
    <font>
      <sz val="20"/>
      <name val="Arial Cyr"/>
      <family val="0"/>
    </font>
    <font>
      <sz val="14"/>
      <name val="Times New Roman"/>
      <family val="1"/>
    </font>
    <font>
      <sz val="16"/>
      <name val="Times New Roman"/>
      <family val="1"/>
    </font>
    <font>
      <sz val="16"/>
      <name val="Times New Roman Cyr"/>
      <family val="1"/>
    </font>
    <font>
      <b/>
      <sz val="16"/>
      <name val="Times New Roman Cyr"/>
      <family val="0"/>
    </font>
    <font>
      <sz val="16"/>
      <name val="Calibri"/>
      <family val="2"/>
    </font>
    <font>
      <sz val="16"/>
      <name val="Times New Roman CYR"/>
      <family val="0"/>
    </font>
    <font>
      <sz val="16"/>
      <name val="Arial Cyr"/>
      <family val="0"/>
    </font>
    <font>
      <sz val="16"/>
      <color indexed="10"/>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32"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25" fillId="0" borderId="0" applyNumberFormat="0" applyFill="0" applyBorder="0" applyAlignment="0" applyProtection="0"/>
    <xf numFmtId="0" fontId="48" fillId="21" borderId="0" applyNumberFormat="0" applyBorder="0" applyAlignment="0" applyProtection="0"/>
    <xf numFmtId="0" fontId="4"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4" borderId="0" applyNumberFormat="0" applyBorder="0" applyAlignment="0" applyProtection="0"/>
  </cellStyleXfs>
  <cellXfs count="133">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6" fillId="0" borderId="0" xfId="0" applyFont="1" applyAlignment="1">
      <alignment/>
    </xf>
    <xf numFmtId="0" fontId="6"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right" vertical="center" wrapText="1"/>
    </xf>
    <xf numFmtId="2" fontId="6" fillId="0" borderId="0" xfId="0" applyNumberFormat="1" applyFont="1" applyAlignment="1">
      <alignment/>
    </xf>
    <xf numFmtId="0" fontId="8" fillId="0" borderId="0" xfId="0" applyFont="1" applyAlignment="1">
      <alignment/>
    </xf>
    <xf numFmtId="174" fontId="6" fillId="0" borderId="0" xfId="0" applyNumberFormat="1" applyFont="1" applyAlignment="1">
      <alignment/>
    </xf>
    <xf numFmtId="174" fontId="2" fillId="0" borderId="0" xfId="0" applyNumberFormat="1" applyFont="1" applyAlignment="1">
      <alignment/>
    </xf>
    <xf numFmtId="49" fontId="6" fillId="0" borderId="0" xfId="0" applyNumberFormat="1" applyFont="1" applyAlignment="1">
      <alignment horizontal="center" vertical="top" wrapText="1"/>
    </xf>
    <xf numFmtId="174" fontId="7" fillId="0" borderId="0" xfId="0" applyNumberFormat="1" applyFont="1" applyAlignment="1">
      <alignment/>
    </xf>
    <xf numFmtId="0" fontId="5" fillId="0" borderId="0" xfId="0" applyFont="1" applyAlignment="1">
      <alignment horizontal="center"/>
    </xf>
    <xf numFmtId="0" fontId="6" fillId="0" borderId="0" xfId="0" applyFont="1" applyAlignment="1">
      <alignment vertical="top"/>
    </xf>
    <xf numFmtId="49" fontId="2" fillId="0" borderId="0" xfId="0" applyNumberFormat="1" applyFont="1" applyAlignment="1">
      <alignment horizontal="center" vertical="top" wrapText="1"/>
    </xf>
    <xf numFmtId="49" fontId="9" fillId="0" borderId="10"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pplyProtection="1">
      <alignment horizontal="center"/>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0" xfId="0" applyFont="1" applyAlignment="1">
      <alignment/>
    </xf>
    <xf numFmtId="0" fontId="13" fillId="0" borderId="0" xfId="0" applyFont="1" applyAlignment="1">
      <alignment horizontal="center"/>
    </xf>
    <xf numFmtId="174" fontId="16" fillId="0" borderId="0" xfId="0" applyNumberFormat="1" applyFont="1" applyAlignment="1">
      <alignment horizontal="right" vertical="top" wrapText="1"/>
    </xf>
    <xf numFmtId="0" fontId="15" fillId="0" borderId="0" xfId="0" applyFont="1" applyAlignment="1">
      <alignment horizontal="left" vertical="top" wrapText="1"/>
    </xf>
    <xf numFmtId="49" fontId="16" fillId="0" borderId="0" xfId="0" applyNumberFormat="1" applyFont="1" applyAlignment="1">
      <alignment/>
    </xf>
    <xf numFmtId="49" fontId="16" fillId="0" borderId="0" xfId="0" applyNumberFormat="1" applyFont="1" applyAlignment="1">
      <alignment horizontal="center" wrapText="1"/>
    </xf>
    <xf numFmtId="0" fontId="5" fillId="0" borderId="0" xfId="0" applyFont="1" applyAlignment="1">
      <alignment horizontal="left" vertical="center" wrapText="1"/>
    </xf>
    <xf numFmtId="174" fontId="16" fillId="0" borderId="0" xfId="0" applyNumberFormat="1" applyFont="1" applyAlignment="1">
      <alignment/>
    </xf>
    <xf numFmtId="0" fontId="16" fillId="0" borderId="0" xfId="0" applyFont="1" applyAlignment="1">
      <alignment/>
    </xf>
    <xf numFmtId="0" fontId="16" fillId="0" borderId="0" xfId="0" applyFont="1" applyAlignment="1">
      <alignment vertical="justify"/>
    </xf>
    <xf numFmtId="49" fontId="16" fillId="0" borderId="0" xfId="0" applyNumberFormat="1" applyFont="1" applyAlignment="1">
      <alignment vertical="top"/>
    </xf>
    <xf numFmtId="49" fontId="16" fillId="0" borderId="0" xfId="0" applyNumberFormat="1" applyFont="1" applyAlignment="1">
      <alignment horizontal="center" vertical="top" wrapText="1"/>
    </xf>
    <xf numFmtId="0" fontId="16" fillId="0" borderId="0" xfId="0" applyFont="1" applyAlignment="1">
      <alignment horizontal="justify" vertical="top" wrapText="1"/>
    </xf>
    <xf numFmtId="174" fontId="16" fillId="0" borderId="0" xfId="0" applyNumberFormat="1" applyFont="1" applyAlignment="1">
      <alignment vertical="justify"/>
    </xf>
    <xf numFmtId="0" fontId="16" fillId="0" borderId="0" xfId="0" applyFont="1" applyAlignment="1">
      <alignment vertical="top"/>
    </xf>
    <xf numFmtId="174" fontId="16" fillId="0" borderId="0" xfId="0" applyNumberFormat="1" applyFont="1" applyAlignment="1">
      <alignment vertical="top"/>
    </xf>
    <xf numFmtId="174" fontId="5" fillId="0" borderId="0" xfId="0" applyNumberFormat="1" applyFont="1" applyAlignment="1">
      <alignment vertical="justify"/>
    </xf>
    <xf numFmtId="174" fontId="5" fillId="0" borderId="0" xfId="0" applyNumberFormat="1" applyFont="1" applyAlignment="1">
      <alignment/>
    </xf>
    <xf numFmtId="0" fontId="5" fillId="0" borderId="0" xfId="0" applyFont="1" applyAlignment="1">
      <alignment horizontal="left" wrapText="1"/>
    </xf>
    <xf numFmtId="0" fontId="16" fillId="0" borderId="0" xfId="0" applyFont="1" applyAlignment="1">
      <alignment horizontal="left" wrapText="1"/>
    </xf>
    <xf numFmtId="49" fontId="16" fillId="0" borderId="0" xfId="0" applyNumberFormat="1" applyFont="1" applyAlignment="1">
      <alignment vertical="justify"/>
    </xf>
    <xf numFmtId="0" fontId="17" fillId="0" borderId="0" xfId="0" applyFont="1" applyAlignment="1" applyProtection="1">
      <alignment horizontal="left" vertical="top" wrapText="1"/>
      <protection locked="0"/>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7" fillId="0" borderId="0" xfId="0" applyFont="1" applyAlignment="1" applyProtection="1">
      <alignment horizontal="left" wrapText="1"/>
      <protection locked="0"/>
    </xf>
    <xf numFmtId="49" fontId="17" fillId="0" borderId="0" xfId="0" applyNumberFormat="1" applyFont="1" applyAlignment="1">
      <alignment horizontal="center" vertical="justify"/>
    </xf>
    <xf numFmtId="0" fontId="17" fillId="0" borderId="0" xfId="0" applyFont="1" applyAlignment="1" applyProtection="1">
      <alignment horizontal="left" vertical="justify" wrapText="1"/>
      <protection locked="0"/>
    </xf>
    <xf numFmtId="0" fontId="16" fillId="0" borderId="0" xfId="0" applyFont="1" applyAlignment="1">
      <alignment horizontal="left" vertical="top" wrapText="1"/>
    </xf>
    <xf numFmtId="0" fontId="5" fillId="0" borderId="0" xfId="0" applyFont="1" applyAlignment="1">
      <alignment horizontal="left" vertical="top" wrapText="1" shrinkToFit="1"/>
    </xf>
    <xf numFmtId="49" fontId="5" fillId="0" borderId="0" xfId="0" applyNumberFormat="1" applyFont="1" applyAlignment="1">
      <alignment horizontal="center" wrapText="1"/>
    </xf>
    <xf numFmtId="49" fontId="17" fillId="0" borderId="0" xfId="0" applyNumberFormat="1" applyFont="1" applyAlignment="1">
      <alignment horizontal="center" vertical="top"/>
    </xf>
    <xf numFmtId="0" fontId="17" fillId="0" borderId="0" xfId="0" applyFont="1" applyAlignment="1" applyProtection="1">
      <alignment horizontal="left" vertical="top"/>
      <protection locked="0"/>
    </xf>
    <xf numFmtId="49" fontId="18" fillId="0" borderId="0" xfId="0" applyNumberFormat="1" applyFont="1" applyAlignment="1">
      <alignment horizontal="center" vertical="top"/>
    </xf>
    <xf numFmtId="0" fontId="18"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5" fillId="0" borderId="0" xfId="0" applyFont="1" applyAlignment="1">
      <alignment horizontal="left" vertical="top" wrapText="1"/>
    </xf>
    <xf numFmtId="49" fontId="5" fillId="0" borderId="0" xfId="0" applyNumberFormat="1" applyFont="1" applyAlignment="1">
      <alignment horizontal="center" vertical="top" wrapText="1"/>
    </xf>
    <xf numFmtId="0" fontId="16" fillId="0" borderId="0" xfId="0" applyFont="1" applyAlignment="1">
      <alignment horizontal="left" vertical="center" wrapText="1"/>
    </xf>
    <xf numFmtId="182" fontId="16" fillId="0" borderId="0" xfId="0" applyNumberFormat="1" applyFont="1" applyAlignment="1">
      <alignment vertical="justify"/>
    </xf>
    <xf numFmtId="0" fontId="16" fillId="0" borderId="0" xfId="0" applyFont="1" applyAlignment="1">
      <alignment horizontal="left" vertical="justify" wrapText="1"/>
    </xf>
    <xf numFmtId="174" fontId="16" fillId="0" borderId="0" xfId="0" applyNumberFormat="1" applyFont="1" applyFill="1" applyAlignment="1">
      <alignment vertical="justify"/>
    </xf>
    <xf numFmtId="0" fontId="20" fillId="0" borderId="0" xfId="0" applyFont="1" applyBorder="1" applyAlignment="1">
      <alignment vertical="top" wrapText="1"/>
    </xf>
    <xf numFmtId="0" fontId="5" fillId="0" borderId="0" xfId="0" applyFont="1" applyAlignment="1">
      <alignment horizontal="left" vertical="center"/>
    </xf>
    <xf numFmtId="0" fontId="5"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174" fontId="21" fillId="0" borderId="0" xfId="0" applyNumberFormat="1" applyFont="1" applyAlignment="1">
      <alignment/>
    </xf>
    <xf numFmtId="2" fontId="16" fillId="0" borderId="0" xfId="0" applyNumberFormat="1" applyFont="1" applyAlignment="1">
      <alignment/>
    </xf>
    <xf numFmtId="2" fontId="5" fillId="0" borderId="0" xfId="0" applyNumberFormat="1" applyFont="1" applyAlignment="1">
      <alignment/>
    </xf>
    <xf numFmtId="0" fontId="22" fillId="0" borderId="0" xfId="0" applyFont="1" applyAlignment="1">
      <alignment/>
    </xf>
    <xf numFmtId="0" fontId="21" fillId="2" borderId="0" xfId="0" applyFont="1" applyFill="1" applyAlignment="1">
      <alignment/>
    </xf>
    <xf numFmtId="0" fontId="15" fillId="0" borderId="0" xfId="0" applyNumberFormat="1" applyFont="1" applyAlignment="1">
      <alignment horizontal="left" vertical="top" wrapText="1"/>
    </xf>
    <xf numFmtId="0" fontId="2" fillId="0" borderId="0" xfId="0" applyFont="1" applyAlignment="1">
      <alignment vertical="top"/>
    </xf>
    <xf numFmtId="182" fontId="16" fillId="0" borderId="0" xfId="0" applyNumberFormat="1" applyFont="1" applyAlignment="1">
      <alignment vertical="top"/>
    </xf>
    <xf numFmtId="174" fontId="17" fillId="0" borderId="0" xfId="0" applyNumberFormat="1" applyFont="1" applyBorder="1" applyAlignment="1">
      <alignment horizontal="right" vertical="top" wrapText="1"/>
    </xf>
    <xf numFmtId="0" fontId="5" fillId="0" borderId="0" xfId="0" applyFont="1" applyAlignment="1">
      <alignment vertical="top" wrapText="1"/>
    </xf>
    <xf numFmtId="0" fontId="6" fillId="0" borderId="0" xfId="0" applyFont="1" applyAlignment="1">
      <alignment horizontal="left" vertical="top" wrapText="1"/>
    </xf>
    <xf numFmtId="182" fontId="16" fillId="0" borderId="0" xfId="0" applyNumberFormat="1" applyFont="1" applyAlignment="1">
      <alignment/>
    </xf>
    <xf numFmtId="174" fontId="5" fillId="0" borderId="0" xfId="0" applyNumberFormat="1" applyFont="1" applyAlignment="1">
      <alignment horizontal="right"/>
    </xf>
    <xf numFmtId="0" fontId="16" fillId="0" borderId="0" xfId="0" applyNumberFormat="1" applyFont="1" applyAlignment="1">
      <alignment horizontal="justify" vertical="top" wrapText="1"/>
    </xf>
    <xf numFmtId="49" fontId="16" fillId="0" borderId="0" xfId="0" applyNumberFormat="1" applyFont="1" applyFill="1" applyAlignment="1">
      <alignment horizontal="center" vertical="top" wrapText="1"/>
    </xf>
    <xf numFmtId="0" fontId="16" fillId="0" borderId="0" xfId="0" applyNumberFormat="1" applyFont="1" applyAlignment="1">
      <alignment horizontal="left" vertical="top" wrapText="1"/>
    </xf>
    <xf numFmtId="0" fontId="17" fillId="0" borderId="0" xfId="0" applyNumberFormat="1" applyFont="1" applyBorder="1" applyAlignment="1" applyProtection="1">
      <alignment horizontal="left" vertical="top" wrapText="1"/>
      <protection locked="0"/>
    </xf>
    <xf numFmtId="49" fontId="17" fillId="0" borderId="0" xfId="0" applyNumberFormat="1" applyFont="1" applyAlignment="1">
      <alignment horizontal="center" vertical="top"/>
    </xf>
    <xf numFmtId="0" fontId="26" fillId="0" borderId="0" xfId="0" applyFont="1" applyAlignment="1">
      <alignment horizontal="left" vertical="top" wrapText="1"/>
    </xf>
    <xf numFmtId="0" fontId="26" fillId="0" borderId="0" xfId="0" applyFont="1" applyAlignment="1">
      <alignment horizontal="left" vertical="top"/>
    </xf>
    <xf numFmtId="0" fontId="26" fillId="0" borderId="0" xfId="0" applyFont="1" applyFill="1" applyBorder="1" applyAlignment="1">
      <alignment horizontal="justify"/>
    </xf>
    <xf numFmtId="0" fontId="26" fillId="0" borderId="0" xfId="0" applyFont="1" applyBorder="1" applyAlignment="1">
      <alignment vertical="justify" wrapText="1"/>
    </xf>
    <xf numFmtId="182" fontId="5" fillId="0" borderId="0" xfId="0" applyNumberFormat="1" applyFont="1" applyAlignment="1">
      <alignment vertical="justify"/>
    </xf>
    <xf numFmtId="49" fontId="16" fillId="0" borderId="0" xfId="0" applyNumberFormat="1" applyFont="1" applyFill="1" applyAlignment="1" applyProtection="1">
      <alignment horizontal="center" vertical="justify"/>
      <protection locked="0"/>
    </xf>
    <xf numFmtId="0" fontId="16" fillId="0" borderId="0" xfId="0" applyFont="1" applyAlignment="1">
      <alignment vertical="top" wrapText="1"/>
    </xf>
    <xf numFmtId="49" fontId="5" fillId="0" borderId="0" xfId="0" applyNumberFormat="1" applyFont="1" applyFill="1" applyAlignment="1">
      <alignment horizontal="center" vertical="top" wrapText="1"/>
    </xf>
    <xf numFmtId="0" fontId="18" fillId="0" borderId="0" xfId="0" applyFont="1" applyAlignment="1" applyProtection="1">
      <alignment horizontal="left" vertical="top" wrapText="1"/>
      <protection locked="0"/>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49" fontId="10"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10" fillId="0" borderId="22"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16"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49" fontId="9" fillId="0" borderId="28" xfId="0" applyNumberFormat="1" applyFont="1" applyBorder="1" applyAlignment="1" applyProtection="1">
      <alignment horizontal="center" vertical="center" wrapText="1"/>
      <protection locked="0"/>
    </xf>
    <xf numFmtId="49" fontId="9" fillId="0" borderId="29" xfId="0" applyNumberFormat="1" applyFont="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9" fillId="0" borderId="30" xfId="0"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5" fillId="0" borderId="0" xfId="0" applyFont="1" applyAlignment="1">
      <alignment horizontal="right"/>
    </xf>
    <xf numFmtId="0" fontId="9" fillId="0" borderId="10" xfId="0" applyFont="1" applyBorder="1" applyAlignment="1">
      <alignment horizontal="center" vertical="center" wrapText="1"/>
    </xf>
    <xf numFmtId="49" fontId="9" fillId="0" borderId="32" xfId="0" applyNumberFormat="1" applyFont="1" applyBorder="1" applyAlignment="1" applyProtection="1">
      <alignment horizontal="center" vertical="center" wrapText="1"/>
      <protection locked="0"/>
    </xf>
    <xf numFmtId="0" fontId="13" fillId="0" borderId="0" xfId="0" applyFont="1" applyFill="1" applyAlignment="1">
      <alignment horizontal="center" vertical="center" wrapText="1"/>
    </xf>
    <xf numFmtId="0" fontId="14" fillId="0" borderId="0" xfId="0" applyFont="1" applyAlignment="1">
      <alignment horizontal="center" vertical="center" wrapText="1"/>
    </xf>
    <xf numFmtId="49" fontId="9" fillId="0" borderId="33" xfId="0" applyNumberFormat="1" applyFont="1" applyBorder="1" applyAlignment="1" applyProtection="1">
      <alignment horizontal="center" vertical="center" wrapText="1"/>
      <protection locked="0"/>
    </xf>
    <xf numFmtId="49" fontId="9" fillId="0" borderId="34" xfId="0" applyNumberFormat="1" applyFont="1" applyBorder="1" applyAlignment="1" applyProtection="1">
      <alignment horizontal="center" vertical="center" wrapText="1"/>
      <protection locked="0"/>
    </xf>
    <xf numFmtId="49" fontId="9" fillId="0" borderId="15" xfId="0" applyNumberFormat="1" applyFont="1" applyBorder="1" applyAlignment="1" applyProtection="1">
      <alignment horizontal="center" vertical="center" wrapText="1"/>
      <protection locked="0"/>
    </xf>
    <xf numFmtId="49" fontId="11" fillId="0" borderId="28" xfId="0" applyNumberFormat="1" applyFont="1" applyBorder="1" applyAlignment="1" applyProtection="1">
      <alignment horizontal="center" vertical="center" wrapText="1"/>
      <protection locked="0"/>
    </xf>
    <xf numFmtId="49" fontId="11" fillId="0" borderId="25" xfId="0" applyNumberFormat="1" applyFont="1" applyBorder="1" applyAlignment="1" applyProtection="1">
      <alignment horizontal="center" vertical="center" wrapText="1"/>
      <protection locked="0"/>
    </xf>
    <xf numFmtId="49" fontId="11"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43"/>
  <sheetViews>
    <sheetView tabSelected="1" view="pageBreakPreview" zoomScale="50" zoomScaleNormal="60" zoomScaleSheetLayoutView="50" zoomScalePageLayoutView="50" workbookViewId="0" topLeftCell="D1">
      <selection activeCell="M4" sqref="M4"/>
    </sheetView>
  </sheetViews>
  <sheetFormatPr defaultColWidth="9.00390625" defaultRowHeight="12.75"/>
  <cols>
    <col min="1" max="1" width="15.375" style="1" customWidth="1"/>
    <col min="2" max="2" width="13.625" style="1" customWidth="1"/>
    <col min="3" max="3" width="73.625" style="1" customWidth="1"/>
    <col min="4" max="4" width="22.00390625" style="1" customWidth="1"/>
    <col min="5" max="5" width="22.125" style="1" customWidth="1"/>
    <col min="6" max="6" width="17.75390625" style="1" customWidth="1"/>
    <col min="7" max="7" width="22.00390625" style="1" customWidth="1"/>
    <col min="8" max="8" width="15.625" style="1" customWidth="1"/>
    <col min="9" max="9" width="15.375" style="1" customWidth="1"/>
    <col min="10" max="10" width="18.125" style="1" customWidth="1"/>
    <col min="11" max="11" width="20.625" style="1" customWidth="1"/>
    <col min="12" max="13" width="16.625" style="1" customWidth="1"/>
    <col min="14" max="14" width="19.25390625" style="1" customWidth="1"/>
    <col min="15" max="15" width="23.625" style="1" customWidth="1"/>
    <col min="16" max="16" width="21.875" style="1" customWidth="1"/>
    <col min="17" max="17" width="9.375" style="1" bestFit="1" customWidth="1"/>
    <col min="18" max="16384" width="9.125" style="1" customWidth="1"/>
  </cols>
  <sheetData>
    <row r="2" spans="10:14" ht="15.75">
      <c r="J2" s="1" t="s">
        <v>61</v>
      </c>
      <c r="M2" s="3" t="s">
        <v>293</v>
      </c>
      <c r="N2" s="3"/>
    </row>
    <row r="3" spans="10:14" ht="15.75">
      <c r="J3" s="1" t="s">
        <v>61</v>
      </c>
      <c r="M3" s="3" t="s">
        <v>58</v>
      </c>
      <c r="N3" s="3"/>
    </row>
    <row r="4" spans="10:14" ht="15.75">
      <c r="J4" s="1" t="s">
        <v>61</v>
      </c>
      <c r="M4" s="3" t="s">
        <v>310</v>
      </c>
      <c r="N4" s="3"/>
    </row>
    <row r="5" spans="13:14" ht="15.75">
      <c r="M5" s="3"/>
      <c r="N5" s="3"/>
    </row>
    <row r="6" spans="2:14" ht="25.5">
      <c r="B6" s="125" t="s">
        <v>292</v>
      </c>
      <c r="C6" s="126"/>
      <c r="D6" s="126"/>
      <c r="E6" s="126"/>
      <c r="F6" s="126"/>
      <c r="G6" s="126"/>
      <c r="H6" s="126"/>
      <c r="I6" s="126"/>
      <c r="J6" s="126"/>
      <c r="K6" s="126"/>
      <c r="L6" s="126"/>
      <c r="M6" s="126"/>
      <c r="N6" s="24"/>
    </row>
    <row r="7" spans="2:14" ht="25.5">
      <c r="B7" s="25"/>
      <c r="C7" s="25"/>
      <c r="D7" s="25"/>
      <c r="E7" s="25"/>
      <c r="F7" s="25" t="s">
        <v>169</v>
      </c>
      <c r="G7" s="25"/>
      <c r="H7" s="25"/>
      <c r="I7" s="25"/>
      <c r="J7" s="25"/>
      <c r="K7" s="25"/>
      <c r="L7" s="25"/>
      <c r="M7" s="25"/>
      <c r="N7" s="13"/>
    </row>
    <row r="8" ht="14.25" customHeight="1" thickBot="1">
      <c r="N8" s="1" t="s">
        <v>7</v>
      </c>
    </row>
    <row r="9" spans="1:16" ht="63.75" customHeight="1" thickBot="1">
      <c r="A9" s="116" t="s">
        <v>207</v>
      </c>
      <c r="B9" s="119" t="s">
        <v>208</v>
      </c>
      <c r="C9" s="116" t="s">
        <v>234</v>
      </c>
      <c r="D9" s="114" t="s">
        <v>232</v>
      </c>
      <c r="E9" s="115"/>
      <c r="F9" s="115"/>
      <c r="G9" s="115"/>
      <c r="H9" s="123"/>
      <c r="I9" s="114" t="s">
        <v>233</v>
      </c>
      <c r="J9" s="115"/>
      <c r="K9" s="115"/>
      <c r="L9" s="115"/>
      <c r="M9" s="115"/>
      <c r="N9" s="115"/>
      <c r="O9" s="115"/>
      <c r="P9" s="96" t="s">
        <v>209</v>
      </c>
    </row>
    <row r="10" spans="1:16" ht="26.25" customHeight="1" thickBot="1">
      <c r="A10" s="117"/>
      <c r="B10" s="120"/>
      <c r="C10" s="117"/>
      <c r="D10" s="127" t="s">
        <v>3</v>
      </c>
      <c r="E10" s="100" t="s">
        <v>210</v>
      </c>
      <c r="F10" s="103" t="s">
        <v>4</v>
      </c>
      <c r="G10" s="104"/>
      <c r="H10" s="130" t="s">
        <v>211</v>
      </c>
      <c r="I10" s="105" t="s">
        <v>3</v>
      </c>
      <c r="J10" s="100" t="s">
        <v>210</v>
      </c>
      <c r="K10" s="103" t="s">
        <v>4</v>
      </c>
      <c r="L10" s="124"/>
      <c r="M10" s="105" t="s">
        <v>211</v>
      </c>
      <c r="N10" s="108" t="s">
        <v>4</v>
      </c>
      <c r="O10" s="109"/>
      <c r="P10" s="97"/>
    </row>
    <row r="11" spans="1:16" ht="18" customHeight="1" thickBot="1">
      <c r="A11" s="117"/>
      <c r="B11" s="120"/>
      <c r="C11" s="117"/>
      <c r="D11" s="128"/>
      <c r="E11" s="101"/>
      <c r="F11" s="112" t="s">
        <v>5</v>
      </c>
      <c r="G11" s="112" t="s">
        <v>6</v>
      </c>
      <c r="H11" s="131"/>
      <c r="I11" s="106"/>
      <c r="J11" s="101"/>
      <c r="K11" s="112" t="s">
        <v>5</v>
      </c>
      <c r="L11" s="110" t="s">
        <v>6</v>
      </c>
      <c r="M11" s="106"/>
      <c r="N11" s="112" t="s">
        <v>212</v>
      </c>
      <c r="O11" s="16" t="s">
        <v>213</v>
      </c>
      <c r="P11" s="98"/>
    </row>
    <row r="12" spans="1:16" ht="124.5" customHeight="1" thickBot="1">
      <c r="A12" s="118"/>
      <c r="B12" s="121"/>
      <c r="C12" s="118"/>
      <c r="D12" s="129"/>
      <c r="E12" s="102"/>
      <c r="F12" s="113"/>
      <c r="G12" s="113"/>
      <c r="H12" s="132"/>
      <c r="I12" s="107"/>
      <c r="J12" s="102"/>
      <c r="K12" s="113"/>
      <c r="L12" s="111"/>
      <c r="M12" s="107"/>
      <c r="N12" s="113"/>
      <c r="O12" s="17" t="s">
        <v>214</v>
      </c>
      <c r="P12" s="99"/>
    </row>
    <row r="13" spans="1:16" ht="13.5" customHeight="1" hidden="1" thickBot="1">
      <c r="A13" s="18">
        <v>1</v>
      </c>
      <c r="B13" s="18">
        <v>2</v>
      </c>
      <c r="C13" s="19">
        <v>3</v>
      </c>
      <c r="D13" s="20">
        <v>4</v>
      </c>
      <c r="E13" s="20">
        <v>5</v>
      </c>
      <c r="F13" s="20">
        <v>6</v>
      </c>
      <c r="G13" s="20">
        <v>7</v>
      </c>
      <c r="H13" s="20">
        <v>8</v>
      </c>
      <c r="I13" s="21">
        <v>9</v>
      </c>
      <c r="J13" s="21">
        <v>10</v>
      </c>
      <c r="K13" s="21">
        <v>11</v>
      </c>
      <c r="L13" s="21">
        <v>12</v>
      </c>
      <c r="M13" s="22">
        <v>13</v>
      </c>
      <c r="N13" s="18">
        <v>14</v>
      </c>
      <c r="O13" s="18">
        <v>15</v>
      </c>
      <c r="P13" s="23" t="s">
        <v>215</v>
      </c>
    </row>
    <row r="14" spans="1:16" ht="23.25" customHeight="1">
      <c r="A14" s="28" t="s">
        <v>81</v>
      </c>
      <c r="B14" s="29"/>
      <c r="C14" s="30" t="s">
        <v>24</v>
      </c>
      <c r="D14" s="31"/>
      <c r="E14" s="31"/>
      <c r="F14" s="31"/>
      <c r="G14" s="31"/>
      <c r="H14" s="31"/>
      <c r="I14" s="32"/>
      <c r="J14" s="32"/>
      <c r="K14" s="32"/>
      <c r="L14" s="32"/>
      <c r="M14" s="32"/>
      <c r="N14" s="33"/>
      <c r="O14" s="32"/>
      <c r="P14" s="31"/>
    </row>
    <row r="15" spans="1:16" ht="23.25" customHeight="1">
      <c r="A15" s="28" t="s">
        <v>82</v>
      </c>
      <c r="B15" s="29"/>
      <c r="C15" s="30" t="s">
        <v>24</v>
      </c>
      <c r="D15" s="31"/>
      <c r="E15" s="31"/>
      <c r="F15" s="31"/>
      <c r="G15" s="31"/>
      <c r="H15" s="31"/>
      <c r="I15" s="32"/>
      <c r="J15" s="32"/>
      <c r="K15" s="32"/>
      <c r="L15" s="32"/>
      <c r="M15" s="32"/>
      <c r="N15" s="33"/>
      <c r="O15" s="32"/>
      <c r="P15" s="31"/>
    </row>
    <row r="16" spans="1:16" ht="138" customHeight="1">
      <c r="A16" s="34" t="s">
        <v>219</v>
      </c>
      <c r="B16" s="35" t="s">
        <v>70</v>
      </c>
      <c r="C16" s="36" t="s">
        <v>83</v>
      </c>
      <c r="D16" s="37">
        <f>E16+H16</f>
        <v>1034.7</v>
      </c>
      <c r="E16" s="37">
        <f>999.7+25+10</f>
        <v>1034.7</v>
      </c>
      <c r="F16" s="37">
        <v>669.3</v>
      </c>
      <c r="G16" s="37">
        <v>109</v>
      </c>
      <c r="H16" s="37"/>
      <c r="I16" s="38">
        <f>J16+M16</f>
        <v>1.26</v>
      </c>
      <c r="J16" s="37">
        <v>1.26</v>
      </c>
      <c r="K16" s="37"/>
      <c r="L16" s="37"/>
      <c r="M16" s="37"/>
      <c r="N16" s="37"/>
      <c r="O16" s="32"/>
      <c r="P16" s="39">
        <f>I16+D16</f>
        <v>1035.96</v>
      </c>
    </row>
    <row r="17" spans="1:16" ht="51" customHeight="1">
      <c r="A17" s="83" t="s">
        <v>287</v>
      </c>
      <c r="B17" s="83"/>
      <c r="C17" s="87" t="s">
        <v>285</v>
      </c>
      <c r="D17" s="37">
        <f>E17+H17</f>
        <v>37</v>
      </c>
      <c r="E17" s="37">
        <f>E18</f>
        <v>37</v>
      </c>
      <c r="F17" s="37"/>
      <c r="G17" s="37"/>
      <c r="H17" s="37"/>
      <c r="I17" s="38"/>
      <c r="J17" s="37"/>
      <c r="K17" s="37"/>
      <c r="L17" s="37"/>
      <c r="M17" s="37"/>
      <c r="N17" s="37"/>
      <c r="O17" s="32"/>
      <c r="P17" s="39">
        <f>I17+D17</f>
        <v>37</v>
      </c>
    </row>
    <row r="18" spans="1:16" ht="39" customHeight="1">
      <c r="A18" s="83" t="s">
        <v>275</v>
      </c>
      <c r="B18" s="83" t="s">
        <v>273</v>
      </c>
      <c r="C18" s="51" t="s">
        <v>274</v>
      </c>
      <c r="D18" s="37">
        <f>E18+H18</f>
        <v>37</v>
      </c>
      <c r="E18" s="37">
        <f>15+22</f>
        <v>37</v>
      </c>
      <c r="F18" s="37"/>
      <c r="G18" s="37"/>
      <c r="H18" s="37"/>
      <c r="I18" s="38"/>
      <c r="J18" s="37"/>
      <c r="K18" s="37"/>
      <c r="L18" s="37"/>
      <c r="M18" s="37"/>
      <c r="N18" s="37"/>
      <c r="O18" s="32"/>
      <c r="P18" s="39">
        <f>I18+D18</f>
        <v>37</v>
      </c>
    </row>
    <row r="19" spans="1:16" ht="30" customHeight="1">
      <c r="A19" s="28"/>
      <c r="B19" s="29"/>
      <c r="C19" s="30" t="s">
        <v>3</v>
      </c>
      <c r="D19" s="40">
        <f>E19+H19</f>
        <v>1071.7</v>
      </c>
      <c r="E19" s="40">
        <f>E16+E17</f>
        <v>1071.7</v>
      </c>
      <c r="F19" s="40">
        <f aca="true" t="shared" si="0" ref="F19:P19">F16</f>
        <v>669.3</v>
      </c>
      <c r="G19" s="40">
        <f t="shared" si="0"/>
        <v>109</v>
      </c>
      <c r="H19" s="40">
        <f t="shared" si="0"/>
        <v>0</v>
      </c>
      <c r="I19" s="40">
        <f t="shared" si="0"/>
        <v>1.26</v>
      </c>
      <c r="J19" s="40">
        <f t="shared" si="0"/>
        <v>1.26</v>
      </c>
      <c r="K19" s="40">
        <f t="shared" si="0"/>
        <v>0</v>
      </c>
      <c r="L19" s="40">
        <f t="shared" si="0"/>
        <v>0</v>
      </c>
      <c r="M19" s="40">
        <f t="shared" si="0"/>
        <v>0</v>
      </c>
      <c r="N19" s="40">
        <f t="shared" si="0"/>
        <v>0</v>
      </c>
      <c r="O19" s="40">
        <f t="shared" si="0"/>
        <v>0</v>
      </c>
      <c r="P19" s="40">
        <f t="shared" si="0"/>
        <v>1035.96</v>
      </c>
    </row>
    <row r="20" spans="1:16" s="8" customFormat="1" ht="20.25">
      <c r="A20" s="28" t="s">
        <v>84</v>
      </c>
      <c r="B20" s="29"/>
      <c r="C20" s="42" t="s">
        <v>25</v>
      </c>
      <c r="D20" s="37"/>
      <c r="E20" s="37"/>
      <c r="F20" s="37"/>
      <c r="G20" s="37"/>
      <c r="H20" s="37"/>
      <c r="I20" s="37"/>
      <c r="J20" s="37"/>
      <c r="K20" s="37"/>
      <c r="L20" s="37"/>
      <c r="M20" s="37"/>
      <c r="N20" s="37"/>
      <c r="O20" s="31"/>
      <c r="P20" s="31"/>
    </row>
    <row r="21" spans="1:16" s="8" customFormat="1" ht="20.25">
      <c r="A21" s="28" t="s">
        <v>85</v>
      </c>
      <c r="B21" s="29"/>
      <c r="C21" s="42" t="s">
        <v>25</v>
      </c>
      <c r="D21" s="37"/>
      <c r="E21" s="37"/>
      <c r="F21" s="37"/>
      <c r="G21" s="37"/>
      <c r="H21" s="37"/>
      <c r="I21" s="37"/>
      <c r="J21" s="37"/>
      <c r="K21" s="37"/>
      <c r="L21" s="37"/>
      <c r="M21" s="37"/>
      <c r="N21" s="37"/>
      <c r="O21" s="31"/>
      <c r="P21" s="31"/>
    </row>
    <row r="22" spans="1:16" s="8" customFormat="1" ht="20.25">
      <c r="A22" s="28" t="s">
        <v>221</v>
      </c>
      <c r="B22" s="35" t="s">
        <v>31</v>
      </c>
      <c r="C22" s="43" t="s">
        <v>174</v>
      </c>
      <c r="D22" s="37">
        <f>D23</f>
        <v>53.2</v>
      </c>
      <c r="E22" s="37">
        <f>E23</f>
        <v>53.2</v>
      </c>
      <c r="F22" s="37"/>
      <c r="G22" s="37"/>
      <c r="H22" s="37"/>
      <c r="I22" s="37"/>
      <c r="J22" s="37"/>
      <c r="K22" s="37"/>
      <c r="L22" s="37"/>
      <c r="M22" s="37"/>
      <c r="N22" s="37"/>
      <c r="O22" s="31"/>
      <c r="P22" s="31">
        <f>I22+D22</f>
        <v>53.2</v>
      </c>
    </row>
    <row r="23" spans="1:16" s="8" customFormat="1" ht="51" customHeight="1">
      <c r="A23" s="44" t="s">
        <v>222</v>
      </c>
      <c r="B23" s="35" t="s">
        <v>31</v>
      </c>
      <c r="C23" s="45" t="s">
        <v>86</v>
      </c>
      <c r="D23" s="37">
        <f aca="true" t="shared" si="1" ref="D23:D33">E23+H23</f>
        <v>53.2</v>
      </c>
      <c r="E23" s="37">
        <v>53.2</v>
      </c>
      <c r="F23" s="37"/>
      <c r="G23" s="37"/>
      <c r="H23" s="37"/>
      <c r="I23" s="37"/>
      <c r="J23" s="37"/>
      <c r="K23" s="37"/>
      <c r="L23" s="37"/>
      <c r="M23" s="37"/>
      <c r="N23" s="37"/>
      <c r="O23" s="31"/>
      <c r="P23" s="39">
        <f>I23+D23</f>
        <v>53.2</v>
      </c>
    </row>
    <row r="24" spans="1:16" s="8" customFormat="1" ht="20.25">
      <c r="A24" s="28" t="s">
        <v>87</v>
      </c>
      <c r="B24" s="46" t="s">
        <v>26</v>
      </c>
      <c r="C24" s="47" t="s">
        <v>79</v>
      </c>
      <c r="D24" s="40">
        <f t="shared" si="1"/>
        <v>23892.543999999998</v>
      </c>
      <c r="E24" s="40">
        <f>E26+E25</f>
        <v>23892.543999999998</v>
      </c>
      <c r="F24" s="40">
        <f>F26+F25</f>
        <v>14028</v>
      </c>
      <c r="G24" s="40">
        <f>G26+G25</f>
        <v>2915.5</v>
      </c>
      <c r="H24" s="40">
        <f>H26+H25</f>
        <v>0</v>
      </c>
      <c r="I24" s="40">
        <f>J24+M24</f>
        <v>1349.268</v>
      </c>
      <c r="J24" s="40">
        <f aca="true" t="shared" si="2" ref="J24:O24">J26+J25</f>
        <v>324.5</v>
      </c>
      <c r="K24" s="40">
        <f t="shared" si="2"/>
        <v>145</v>
      </c>
      <c r="L24" s="40">
        <f t="shared" si="2"/>
        <v>6</v>
      </c>
      <c r="M24" s="40">
        <f t="shared" si="2"/>
        <v>1024.768</v>
      </c>
      <c r="N24" s="40">
        <f t="shared" si="2"/>
        <v>1024.768</v>
      </c>
      <c r="O24" s="40">
        <f t="shared" si="2"/>
        <v>1024.768</v>
      </c>
      <c r="P24" s="41">
        <f>D24+I24</f>
        <v>25241.811999999998</v>
      </c>
    </row>
    <row r="25" spans="1:16" s="8" customFormat="1" ht="40.5">
      <c r="A25" s="34" t="s">
        <v>270</v>
      </c>
      <c r="B25" s="86" t="s">
        <v>271</v>
      </c>
      <c r="C25" s="85" t="s">
        <v>272</v>
      </c>
      <c r="D25" s="37">
        <f t="shared" si="1"/>
        <v>16482.493</v>
      </c>
      <c r="E25" s="37">
        <f>15415.9+926.16+140.433</f>
        <v>16482.493</v>
      </c>
      <c r="F25" s="37">
        <v>9345.9</v>
      </c>
      <c r="G25" s="37">
        <v>2222.7</v>
      </c>
      <c r="H25" s="40"/>
      <c r="I25" s="37">
        <f>J25+M25</f>
        <v>1327.768</v>
      </c>
      <c r="J25" s="37">
        <v>320</v>
      </c>
      <c r="K25" s="37">
        <v>145</v>
      </c>
      <c r="L25" s="37">
        <v>6</v>
      </c>
      <c r="M25" s="40">
        <f>N25</f>
        <v>1007.768</v>
      </c>
      <c r="N25" s="40">
        <f>847.451+160.317</f>
        <v>1007.768</v>
      </c>
      <c r="O25" s="40">
        <f>847.451+160.317</f>
        <v>1007.768</v>
      </c>
      <c r="P25" s="39">
        <f aca="true" t="shared" si="3" ref="P25:P63">I25+D25</f>
        <v>17810.261</v>
      </c>
    </row>
    <row r="26" spans="1:16" s="8" customFormat="1" ht="36" customHeight="1">
      <c r="A26" s="34" t="s">
        <v>223</v>
      </c>
      <c r="B26" s="54" t="s">
        <v>75</v>
      </c>
      <c r="C26" s="45" t="s">
        <v>88</v>
      </c>
      <c r="D26" s="37">
        <f t="shared" si="1"/>
        <v>7410.051</v>
      </c>
      <c r="E26" s="37">
        <f>6925.9+435.551+48.6</f>
        <v>7410.051</v>
      </c>
      <c r="F26" s="37">
        <v>4682.1</v>
      </c>
      <c r="G26" s="37">
        <v>692.8</v>
      </c>
      <c r="H26" s="39"/>
      <c r="I26" s="39">
        <f>J26+M26</f>
        <v>21.5</v>
      </c>
      <c r="J26" s="39">
        <v>4.5</v>
      </c>
      <c r="K26" s="39"/>
      <c r="L26" s="39"/>
      <c r="M26" s="39">
        <f>N26</f>
        <v>17</v>
      </c>
      <c r="N26" s="39">
        <v>17</v>
      </c>
      <c r="O26" s="39">
        <v>17</v>
      </c>
      <c r="P26" s="39">
        <f>I26+D26</f>
        <v>7431.551</v>
      </c>
    </row>
    <row r="27" spans="1:16" s="8" customFormat="1" ht="51" customHeight="1">
      <c r="A27" s="34" t="s">
        <v>257</v>
      </c>
      <c r="B27" s="32"/>
      <c r="C27" s="51" t="s">
        <v>258</v>
      </c>
      <c r="D27" s="37">
        <f t="shared" si="1"/>
        <v>10</v>
      </c>
      <c r="E27" s="37">
        <v>10</v>
      </c>
      <c r="F27" s="37"/>
      <c r="G27" s="37"/>
      <c r="H27" s="39"/>
      <c r="I27" s="39"/>
      <c r="J27" s="39"/>
      <c r="K27" s="39"/>
      <c r="L27" s="39"/>
      <c r="M27" s="39"/>
      <c r="N27" s="39"/>
      <c r="O27" s="39"/>
      <c r="P27" s="39">
        <f t="shared" si="3"/>
        <v>10</v>
      </c>
    </row>
    <row r="28" spans="1:16" s="8" customFormat="1" ht="49.5" customHeight="1">
      <c r="A28" s="34" t="s">
        <v>259</v>
      </c>
      <c r="B28" s="83" t="s">
        <v>260</v>
      </c>
      <c r="C28" s="45" t="s">
        <v>261</v>
      </c>
      <c r="D28" s="37">
        <f t="shared" si="1"/>
        <v>10</v>
      </c>
      <c r="E28" s="37">
        <v>10</v>
      </c>
      <c r="F28" s="37"/>
      <c r="G28" s="37"/>
      <c r="H28" s="39"/>
      <c r="I28" s="39"/>
      <c r="J28" s="39"/>
      <c r="K28" s="39"/>
      <c r="L28" s="39"/>
      <c r="M28" s="39"/>
      <c r="N28" s="39"/>
      <c r="O28" s="39"/>
      <c r="P28" s="39">
        <f t="shared" si="3"/>
        <v>10</v>
      </c>
    </row>
    <row r="29" spans="1:16" s="8" customFormat="1" ht="49.5" customHeight="1">
      <c r="A29" s="34" t="s">
        <v>309</v>
      </c>
      <c r="B29" s="94" t="s">
        <v>307</v>
      </c>
      <c r="C29" s="95" t="s">
        <v>308</v>
      </c>
      <c r="D29" s="37">
        <f>E29</f>
        <v>300</v>
      </c>
      <c r="E29" s="37">
        <f>E30</f>
        <v>300</v>
      </c>
      <c r="F29" s="37"/>
      <c r="G29" s="37"/>
      <c r="H29" s="39"/>
      <c r="I29" s="39"/>
      <c r="J29" s="39"/>
      <c r="K29" s="39"/>
      <c r="L29" s="39"/>
      <c r="M29" s="39"/>
      <c r="N29" s="39"/>
      <c r="O29" s="39"/>
      <c r="P29" s="39">
        <f t="shared" si="3"/>
        <v>300</v>
      </c>
    </row>
    <row r="30" spans="1:16" s="8" customFormat="1" ht="49.5" customHeight="1">
      <c r="A30" s="34" t="s">
        <v>306</v>
      </c>
      <c r="B30" s="83" t="s">
        <v>294</v>
      </c>
      <c r="C30" s="87" t="s">
        <v>305</v>
      </c>
      <c r="D30" s="37">
        <f>E30</f>
        <v>300</v>
      </c>
      <c r="E30" s="37">
        <v>300</v>
      </c>
      <c r="F30" s="37"/>
      <c r="G30" s="37"/>
      <c r="H30" s="39"/>
      <c r="I30" s="39"/>
      <c r="J30" s="39"/>
      <c r="K30" s="39"/>
      <c r="L30" s="39"/>
      <c r="M30" s="39"/>
      <c r="N30" s="39"/>
      <c r="O30" s="39"/>
      <c r="P30" s="39">
        <f t="shared" si="3"/>
        <v>300</v>
      </c>
    </row>
    <row r="31" spans="1:16" s="8" customFormat="1" ht="49.5" customHeight="1">
      <c r="A31" s="34" t="s">
        <v>278</v>
      </c>
      <c r="B31" s="83" t="s">
        <v>276</v>
      </c>
      <c r="C31" s="45" t="s">
        <v>277</v>
      </c>
      <c r="D31" s="37">
        <f t="shared" si="1"/>
        <v>1.378</v>
      </c>
      <c r="E31" s="37">
        <v>1.378</v>
      </c>
      <c r="F31" s="37"/>
      <c r="G31" s="37"/>
      <c r="H31" s="39"/>
      <c r="I31" s="39"/>
      <c r="J31" s="39"/>
      <c r="K31" s="39"/>
      <c r="L31" s="39"/>
      <c r="M31" s="39"/>
      <c r="N31" s="39"/>
      <c r="O31" s="39"/>
      <c r="P31" s="39">
        <f t="shared" si="3"/>
        <v>1.378</v>
      </c>
    </row>
    <row r="32" spans="1:16" s="8" customFormat="1" ht="51" customHeight="1">
      <c r="A32" s="34" t="s">
        <v>251</v>
      </c>
      <c r="B32" s="94" t="s">
        <v>252</v>
      </c>
      <c r="C32" s="95" t="s">
        <v>253</v>
      </c>
      <c r="D32" s="37">
        <f t="shared" si="1"/>
        <v>132</v>
      </c>
      <c r="E32" s="37">
        <f>E33</f>
        <v>132</v>
      </c>
      <c r="F32" s="37"/>
      <c r="G32" s="37"/>
      <c r="H32" s="39"/>
      <c r="I32" s="39"/>
      <c r="J32" s="39"/>
      <c r="K32" s="39"/>
      <c r="L32" s="39"/>
      <c r="M32" s="39"/>
      <c r="N32" s="39"/>
      <c r="O32" s="39"/>
      <c r="P32" s="39">
        <f t="shared" si="3"/>
        <v>132</v>
      </c>
    </row>
    <row r="33" spans="1:16" s="8" customFormat="1" ht="58.5" customHeight="1">
      <c r="A33" s="34" t="s">
        <v>254</v>
      </c>
      <c r="B33" s="83" t="s">
        <v>255</v>
      </c>
      <c r="C33" s="58" t="s">
        <v>256</v>
      </c>
      <c r="D33" s="37">
        <f t="shared" si="1"/>
        <v>132</v>
      </c>
      <c r="E33" s="37">
        <f>32+100</f>
        <v>132</v>
      </c>
      <c r="F33" s="37"/>
      <c r="G33" s="37"/>
      <c r="H33" s="39"/>
      <c r="I33" s="39"/>
      <c r="J33" s="39"/>
      <c r="K33" s="39"/>
      <c r="L33" s="39"/>
      <c r="M33" s="39"/>
      <c r="N33" s="39"/>
      <c r="O33" s="39"/>
      <c r="P33" s="39">
        <f t="shared" si="3"/>
        <v>132</v>
      </c>
    </row>
    <row r="34" spans="1:16" s="8" customFormat="1" ht="20.25">
      <c r="A34" s="34" t="s">
        <v>175</v>
      </c>
      <c r="B34" s="49" t="s">
        <v>19</v>
      </c>
      <c r="C34" s="45" t="s">
        <v>176</v>
      </c>
      <c r="D34" s="37">
        <f>D35</f>
        <v>234</v>
      </c>
      <c r="E34" s="37">
        <f>E35</f>
        <v>234</v>
      </c>
      <c r="F34" s="37"/>
      <c r="G34" s="37"/>
      <c r="H34" s="37"/>
      <c r="I34" s="39"/>
      <c r="J34" s="37"/>
      <c r="K34" s="37"/>
      <c r="L34" s="37"/>
      <c r="M34" s="37"/>
      <c r="N34" s="37"/>
      <c r="O34" s="31"/>
      <c r="P34" s="80">
        <f t="shared" si="3"/>
        <v>234</v>
      </c>
    </row>
    <row r="35" spans="1:16" s="8" customFormat="1" ht="48" customHeight="1">
      <c r="A35" s="34" t="s">
        <v>90</v>
      </c>
      <c r="B35" s="49" t="s">
        <v>19</v>
      </c>
      <c r="C35" s="50" t="s">
        <v>59</v>
      </c>
      <c r="D35" s="37">
        <f>E35</f>
        <v>234</v>
      </c>
      <c r="E35" s="37">
        <v>234</v>
      </c>
      <c r="F35" s="37"/>
      <c r="G35" s="37"/>
      <c r="H35" s="37"/>
      <c r="I35" s="39"/>
      <c r="J35" s="37"/>
      <c r="K35" s="37"/>
      <c r="L35" s="37"/>
      <c r="M35" s="37"/>
      <c r="N35" s="37"/>
      <c r="O35" s="31"/>
      <c r="P35" s="62">
        <f t="shared" si="3"/>
        <v>234</v>
      </c>
    </row>
    <row r="36" spans="1:16" ht="20.25">
      <c r="A36" s="34"/>
      <c r="B36" s="29"/>
      <c r="C36" s="42" t="s">
        <v>9</v>
      </c>
      <c r="D36" s="40">
        <f>E36+H36</f>
        <v>24623.122</v>
      </c>
      <c r="E36" s="40">
        <f>E24+E35+E23+E27+E32+E31+E30</f>
        <v>24623.122</v>
      </c>
      <c r="F36" s="40">
        <f aca="true" t="shared" si="4" ref="F36:O36">F24+F35+F23</f>
        <v>14028</v>
      </c>
      <c r="G36" s="40">
        <f t="shared" si="4"/>
        <v>2915.5</v>
      </c>
      <c r="H36" s="40">
        <f t="shared" si="4"/>
        <v>0</v>
      </c>
      <c r="I36" s="40">
        <f t="shared" si="4"/>
        <v>1349.268</v>
      </c>
      <c r="J36" s="40">
        <f t="shared" si="4"/>
        <v>324.5</v>
      </c>
      <c r="K36" s="40">
        <f t="shared" si="4"/>
        <v>145</v>
      </c>
      <c r="L36" s="40">
        <f t="shared" si="4"/>
        <v>6</v>
      </c>
      <c r="M36" s="40">
        <f t="shared" si="4"/>
        <v>1024.768</v>
      </c>
      <c r="N36" s="40">
        <f t="shared" si="4"/>
        <v>1024.768</v>
      </c>
      <c r="O36" s="40">
        <f t="shared" si="4"/>
        <v>1024.768</v>
      </c>
      <c r="P36" s="91">
        <f t="shared" si="3"/>
        <v>25972.39</v>
      </c>
    </row>
    <row r="37" spans="1:16" ht="44.25" customHeight="1">
      <c r="A37" s="34" t="s">
        <v>161</v>
      </c>
      <c r="B37" s="35"/>
      <c r="C37" s="52" t="s">
        <v>241</v>
      </c>
      <c r="D37" s="37"/>
      <c r="E37" s="37"/>
      <c r="F37" s="37"/>
      <c r="G37" s="37"/>
      <c r="H37" s="37"/>
      <c r="I37" s="37"/>
      <c r="J37" s="37"/>
      <c r="K37" s="37"/>
      <c r="L37" s="37"/>
      <c r="M37" s="37"/>
      <c r="N37" s="37"/>
      <c r="O37" s="31"/>
      <c r="P37" s="31"/>
    </row>
    <row r="38" spans="1:16" ht="52.5" customHeight="1">
      <c r="A38" s="34" t="s">
        <v>162</v>
      </c>
      <c r="B38" s="35"/>
      <c r="C38" s="52" t="s">
        <v>241</v>
      </c>
      <c r="D38" s="37"/>
      <c r="E38" s="37"/>
      <c r="F38" s="37"/>
      <c r="G38" s="37"/>
      <c r="H38" s="37"/>
      <c r="I38" s="37"/>
      <c r="J38" s="37"/>
      <c r="K38" s="37"/>
      <c r="L38" s="37"/>
      <c r="M38" s="37"/>
      <c r="N38" s="37"/>
      <c r="O38" s="31"/>
      <c r="P38" s="31"/>
    </row>
    <row r="39" spans="1:16" ht="20.25">
      <c r="A39" s="34" t="s">
        <v>171</v>
      </c>
      <c r="B39" s="53" t="s">
        <v>28</v>
      </c>
      <c r="C39" s="30" t="s">
        <v>10</v>
      </c>
      <c r="D39" s="40">
        <f aca="true" t="shared" si="5" ref="D39:P39">D40+D41+D43+D45+D44</f>
        <v>53376.43</v>
      </c>
      <c r="E39" s="40">
        <f t="shared" si="5"/>
        <v>53376.43</v>
      </c>
      <c r="F39" s="40">
        <f t="shared" si="5"/>
        <v>32645.2</v>
      </c>
      <c r="G39" s="40">
        <f t="shared" si="5"/>
        <v>9036.300000000001</v>
      </c>
      <c r="H39" s="40">
        <f t="shared" si="5"/>
        <v>0</v>
      </c>
      <c r="I39" s="40">
        <f t="shared" si="5"/>
        <v>390.89000000000004</v>
      </c>
      <c r="J39" s="40">
        <f t="shared" si="5"/>
        <v>7.8</v>
      </c>
      <c r="K39" s="40">
        <f t="shared" si="5"/>
        <v>0</v>
      </c>
      <c r="L39" s="40">
        <f t="shared" si="5"/>
        <v>0</v>
      </c>
      <c r="M39" s="40">
        <f t="shared" si="5"/>
        <v>383.09000000000003</v>
      </c>
      <c r="N39" s="40">
        <f t="shared" si="5"/>
        <v>383.09000000000003</v>
      </c>
      <c r="O39" s="40">
        <f t="shared" si="5"/>
        <v>383.09000000000003</v>
      </c>
      <c r="P39" s="40">
        <f t="shared" si="5"/>
        <v>53767.32</v>
      </c>
    </row>
    <row r="40" spans="1:16" ht="111" customHeight="1">
      <c r="A40" s="34" t="s">
        <v>91</v>
      </c>
      <c r="B40" s="54" t="s">
        <v>29</v>
      </c>
      <c r="C40" s="45" t="s">
        <v>92</v>
      </c>
      <c r="D40" s="37">
        <f>E40+H40</f>
        <v>48369.340000000004</v>
      </c>
      <c r="E40" s="37">
        <f>44855.4+699.5+2134.49-91.59+762.44-10+19.1</f>
        <v>48369.340000000004</v>
      </c>
      <c r="F40" s="37">
        <f>29933.7+82.7+128</f>
        <v>30144.4</v>
      </c>
      <c r="G40" s="37">
        <f>7747.5+759</f>
        <v>8506.5</v>
      </c>
      <c r="H40" s="37"/>
      <c r="I40" s="37">
        <f>J40+M40</f>
        <v>390.89000000000004</v>
      </c>
      <c r="J40" s="37">
        <v>7.8</v>
      </c>
      <c r="K40" s="37"/>
      <c r="L40" s="37"/>
      <c r="M40" s="37">
        <f>N40</f>
        <v>383.09000000000003</v>
      </c>
      <c r="N40" s="37">
        <f>208+91.59+37+10+36.5</f>
        <v>383.09000000000003</v>
      </c>
      <c r="O40" s="39">
        <f>208+91.59+37+10+36.5</f>
        <v>383.09000000000003</v>
      </c>
      <c r="P40" s="39">
        <f>I40+D40</f>
        <v>48760.23</v>
      </c>
    </row>
    <row r="41" spans="1:16" ht="76.5" customHeight="1">
      <c r="A41" s="34" t="s">
        <v>224</v>
      </c>
      <c r="B41" s="49" t="s">
        <v>30</v>
      </c>
      <c r="C41" s="50" t="s">
        <v>93</v>
      </c>
      <c r="D41" s="37">
        <f aca="true" t="shared" si="6" ref="D41:D57">E41+H41</f>
        <v>1514.4999999999998</v>
      </c>
      <c r="E41" s="37">
        <f>1455.3+19.6+39.6</f>
        <v>1514.4999999999998</v>
      </c>
      <c r="F41" s="37">
        <v>982.3</v>
      </c>
      <c r="G41" s="37">
        <v>213.1</v>
      </c>
      <c r="H41" s="37"/>
      <c r="I41" s="37"/>
      <c r="J41" s="37"/>
      <c r="K41" s="37"/>
      <c r="L41" s="37"/>
      <c r="M41" s="37"/>
      <c r="N41" s="37"/>
      <c r="O41" s="31"/>
      <c r="P41" s="39">
        <f t="shared" si="3"/>
        <v>1514.4999999999998</v>
      </c>
    </row>
    <row r="42" spans="1:17" ht="36" customHeight="1">
      <c r="A42" s="34" t="s">
        <v>220</v>
      </c>
      <c r="B42" s="54" t="s">
        <v>31</v>
      </c>
      <c r="C42" s="45" t="s">
        <v>174</v>
      </c>
      <c r="D42" s="37">
        <f>E42+H42</f>
        <v>1133.35</v>
      </c>
      <c r="E42" s="39">
        <f>E43</f>
        <v>1133.35</v>
      </c>
      <c r="F42" s="39">
        <f>F43</f>
        <v>0</v>
      </c>
      <c r="G42" s="39">
        <f>G43</f>
        <v>0</v>
      </c>
      <c r="H42" s="39"/>
      <c r="I42" s="39"/>
      <c r="J42" s="39"/>
      <c r="K42" s="39">
        <f>K43</f>
        <v>0</v>
      </c>
      <c r="L42" s="39">
        <f>L43</f>
        <v>0</v>
      </c>
      <c r="M42" s="39">
        <f>M43</f>
        <v>0</v>
      </c>
      <c r="N42" s="37"/>
      <c r="O42" s="39"/>
      <c r="P42" s="39">
        <f t="shared" si="3"/>
        <v>1133.35</v>
      </c>
      <c r="Q42" s="75"/>
    </row>
    <row r="43" spans="1:17" ht="51.75" customHeight="1">
      <c r="A43" s="34" t="s">
        <v>236</v>
      </c>
      <c r="B43" s="54" t="s">
        <v>31</v>
      </c>
      <c r="C43" s="90" t="s">
        <v>291</v>
      </c>
      <c r="D43" s="37">
        <f t="shared" si="6"/>
        <v>1133.35</v>
      </c>
      <c r="E43" s="39">
        <f>1025.1-25-166.75+115+185</f>
        <v>1133.35</v>
      </c>
      <c r="F43" s="39"/>
      <c r="G43" s="39">
        <f>H43+K43</f>
        <v>0</v>
      </c>
      <c r="H43" s="39"/>
      <c r="I43" s="39"/>
      <c r="J43" s="39"/>
      <c r="K43" s="39"/>
      <c r="L43" s="39"/>
      <c r="M43" s="39"/>
      <c r="N43" s="39"/>
      <c r="O43" s="39"/>
      <c r="P43" s="39">
        <f t="shared" si="3"/>
        <v>1133.35</v>
      </c>
      <c r="Q43" s="75"/>
    </row>
    <row r="44" spans="1:17" ht="51.75" customHeight="1">
      <c r="A44" s="34" t="s">
        <v>94</v>
      </c>
      <c r="B44" s="54" t="s">
        <v>74</v>
      </c>
      <c r="C44" s="55" t="s">
        <v>95</v>
      </c>
      <c r="D44" s="62">
        <f t="shared" si="6"/>
        <v>2333.9</v>
      </c>
      <c r="E44" s="39">
        <f>2239.3+29.6+65</f>
        <v>2333.9</v>
      </c>
      <c r="F44" s="39">
        <f>1480.8+37.7</f>
        <v>1518.5</v>
      </c>
      <c r="G44" s="76">
        <v>316.7</v>
      </c>
      <c r="H44" s="39"/>
      <c r="I44" s="39"/>
      <c r="J44" s="39"/>
      <c r="K44" s="39"/>
      <c r="L44" s="39"/>
      <c r="M44" s="39"/>
      <c r="N44" s="39"/>
      <c r="O44" s="39"/>
      <c r="P44" s="76">
        <f t="shared" si="3"/>
        <v>2333.9</v>
      </c>
      <c r="Q44" s="75"/>
    </row>
    <row r="45" spans="1:17" ht="45" customHeight="1">
      <c r="A45" s="34" t="s">
        <v>235</v>
      </c>
      <c r="B45" s="54" t="s">
        <v>32</v>
      </c>
      <c r="C45" s="45" t="s">
        <v>96</v>
      </c>
      <c r="D45" s="37">
        <f t="shared" si="6"/>
        <v>25.34</v>
      </c>
      <c r="E45" s="37">
        <v>25.34</v>
      </c>
      <c r="F45" s="37"/>
      <c r="G45" s="37"/>
      <c r="H45" s="37"/>
      <c r="I45" s="37"/>
      <c r="J45" s="37"/>
      <c r="K45" s="37"/>
      <c r="L45" s="37"/>
      <c r="M45" s="37"/>
      <c r="N45" s="37"/>
      <c r="O45" s="31"/>
      <c r="P45" s="39">
        <f t="shared" si="3"/>
        <v>25.34</v>
      </c>
      <c r="Q45" s="75"/>
    </row>
    <row r="46" spans="1:17" ht="45" customHeight="1">
      <c r="A46" s="34" t="s">
        <v>280</v>
      </c>
      <c r="B46" s="54" t="s">
        <v>279</v>
      </c>
      <c r="C46" s="36" t="s">
        <v>281</v>
      </c>
      <c r="D46" s="37">
        <f t="shared" si="6"/>
        <v>15</v>
      </c>
      <c r="E46" s="37">
        <v>15</v>
      </c>
      <c r="F46" s="37"/>
      <c r="G46" s="37"/>
      <c r="H46" s="37"/>
      <c r="I46" s="37"/>
      <c r="J46" s="37"/>
      <c r="K46" s="37"/>
      <c r="L46" s="37"/>
      <c r="M46" s="37"/>
      <c r="N46" s="37"/>
      <c r="O46" s="31"/>
      <c r="P46" s="39">
        <f t="shared" si="3"/>
        <v>15</v>
      </c>
      <c r="Q46" s="75"/>
    </row>
    <row r="47" spans="1:17" ht="24.75" customHeight="1">
      <c r="A47" s="34" t="s">
        <v>195</v>
      </c>
      <c r="B47" s="56" t="s">
        <v>197</v>
      </c>
      <c r="C47" s="57" t="s">
        <v>196</v>
      </c>
      <c r="D47" s="37">
        <f>E47+H47</f>
        <v>1057.38</v>
      </c>
      <c r="E47" s="40">
        <f>E48+E50+E53+E52</f>
        <v>1057.38</v>
      </c>
      <c r="F47" s="40">
        <f>F48+F50+F51+F52+F53</f>
        <v>607.9</v>
      </c>
      <c r="G47" s="40">
        <f>G48+G50+G51+G52+G53</f>
        <v>145.3</v>
      </c>
      <c r="H47" s="40"/>
      <c r="I47" s="40"/>
      <c r="J47" s="40"/>
      <c r="K47" s="40"/>
      <c r="L47" s="40"/>
      <c r="M47" s="40"/>
      <c r="N47" s="40"/>
      <c r="O47" s="31"/>
      <c r="P47" s="39">
        <f t="shared" si="3"/>
        <v>1057.38</v>
      </c>
      <c r="Q47" s="75"/>
    </row>
    <row r="48" spans="1:17" ht="50.25" customHeight="1">
      <c r="A48" s="34" t="s">
        <v>177</v>
      </c>
      <c r="B48" s="54"/>
      <c r="C48" s="58" t="s">
        <v>178</v>
      </c>
      <c r="D48" s="37">
        <f>E48+H48</f>
        <v>897.4</v>
      </c>
      <c r="E48" s="37">
        <f>E49</f>
        <v>897.4</v>
      </c>
      <c r="F48" s="37">
        <f>F49</f>
        <v>607.9</v>
      </c>
      <c r="G48" s="37">
        <f>G49</f>
        <v>145.3</v>
      </c>
      <c r="H48" s="37"/>
      <c r="I48" s="37"/>
      <c r="J48" s="37"/>
      <c r="K48" s="37"/>
      <c r="L48" s="37"/>
      <c r="M48" s="37"/>
      <c r="N48" s="37"/>
      <c r="O48" s="31"/>
      <c r="P48" s="39">
        <f t="shared" si="3"/>
        <v>897.4</v>
      </c>
      <c r="Q48" s="75"/>
    </row>
    <row r="49" spans="1:17" ht="60.75" customHeight="1">
      <c r="A49" s="34" t="s">
        <v>97</v>
      </c>
      <c r="B49" s="54" t="s">
        <v>15</v>
      </c>
      <c r="C49" s="48" t="s">
        <v>98</v>
      </c>
      <c r="D49" s="37">
        <f t="shared" si="6"/>
        <v>897.4</v>
      </c>
      <c r="E49" s="37">
        <f>885.3+12.1</f>
        <v>897.4</v>
      </c>
      <c r="F49" s="37">
        <v>607.9</v>
      </c>
      <c r="G49" s="37">
        <v>145.3</v>
      </c>
      <c r="H49" s="37"/>
      <c r="I49" s="37"/>
      <c r="J49" s="37"/>
      <c r="K49" s="37"/>
      <c r="L49" s="37"/>
      <c r="M49" s="37"/>
      <c r="N49" s="37"/>
      <c r="O49" s="31"/>
      <c r="P49" s="39">
        <f t="shared" si="3"/>
        <v>897.4</v>
      </c>
      <c r="Q49" s="75"/>
    </row>
    <row r="50" spans="1:17" ht="55.5" customHeight="1">
      <c r="A50" s="34" t="s">
        <v>198</v>
      </c>
      <c r="B50" s="54" t="s">
        <v>72</v>
      </c>
      <c r="C50" s="48" t="s">
        <v>199</v>
      </c>
      <c r="D50" s="37">
        <f t="shared" si="6"/>
        <v>32.46</v>
      </c>
      <c r="E50" s="37">
        <f>20+12.46</f>
        <v>32.46</v>
      </c>
      <c r="F50" s="37"/>
      <c r="G50" s="37"/>
      <c r="H50" s="37"/>
      <c r="I50" s="37"/>
      <c r="J50" s="37"/>
      <c r="K50" s="37"/>
      <c r="L50" s="37"/>
      <c r="M50" s="37"/>
      <c r="N50" s="37"/>
      <c r="O50" s="31"/>
      <c r="P50" s="39">
        <f t="shared" si="3"/>
        <v>32.46</v>
      </c>
      <c r="Q50" s="75"/>
    </row>
    <row r="51" spans="1:17" ht="61.5" customHeight="1">
      <c r="A51" s="34" t="s">
        <v>201</v>
      </c>
      <c r="B51" s="54"/>
      <c r="C51" s="45" t="s">
        <v>200</v>
      </c>
      <c r="D51" s="37">
        <f>E51+H51</f>
        <v>20</v>
      </c>
      <c r="E51" s="39">
        <f>E52</f>
        <v>20</v>
      </c>
      <c r="F51" s="37"/>
      <c r="G51" s="37"/>
      <c r="H51" s="37"/>
      <c r="I51" s="37"/>
      <c r="J51" s="37"/>
      <c r="K51" s="37"/>
      <c r="L51" s="37"/>
      <c r="M51" s="37"/>
      <c r="N51" s="37"/>
      <c r="O51" s="31"/>
      <c r="P51" s="39">
        <f t="shared" si="3"/>
        <v>20</v>
      </c>
      <c r="Q51" s="75"/>
    </row>
    <row r="52" spans="1:17" ht="88.5" customHeight="1">
      <c r="A52" s="34" t="s">
        <v>203</v>
      </c>
      <c r="B52" s="54" t="s">
        <v>76</v>
      </c>
      <c r="C52" s="45" t="s">
        <v>202</v>
      </c>
      <c r="D52" s="37">
        <f t="shared" si="6"/>
        <v>20</v>
      </c>
      <c r="E52" s="39">
        <v>20</v>
      </c>
      <c r="F52" s="37"/>
      <c r="G52" s="37"/>
      <c r="H52" s="37"/>
      <c r="I52" s="37"/>
      <c r="J52" s="37"/>
      <c r="K52" s="37"/>
      <c r="L52" s="37"/>
      <c r="M52" s="37"/>
      <c r="N52" s="37"/>
      <c r="O52" s="31"/>
      <c r="P52" s="39">
        <f t="shared" si="3"/>
        <v>20</v>
      </c>
      <c r="Q52" s="75"/>
    </row>
    <row r="53" spans="1:17" ht="63" customHeight="1">
      <c r="A53" s="34" t="s">
        <v>205</v>
      </c>
      <c r="B53" s="54" t="s">
        <v>16</v>
      </c>
      <c r="C53" s="45" t="s">
        <v>204</v>
      </c>
      <c r="D53" s="37">
        <f t="shared" si="6"/>
        <v>107.52</v>
      </c>
      <c r="E53" s="39">
        <f>105.72+1.8</f>
        <v>107.52</v>
      </c>
      <c r="F53" s="37"/>
      <c r="G53" s="37"/>
      <c r="H53" s="37"/>
      <c r="I53" s="37"/>
      <c r="J53" s="37"/>
      <c r="K53" s="37"/>
      <c r="L53" s="37"/>
      <c r="M53" s="37"/>
      <c r="N53" s="37"/>
      <c r="O53" s="31"/>
      <c r="P53" s="39">
        <f t="shared" si="3"/>
        <v>107.52</v>
      </c>
      <c r="Q53" s="75"/>
    </row>
    <row r="54" spans="1:17" ht="63" customHeight="1">
      <c r="A54" s="34" t="s">
        <v>303</v>
      </c>
      <c r="B54" s="56" t="s">
        <v>302</v>
      </c>
      <c r="C54" s="57" t="s">
        <v>304</v>
      </c>
      <c r="D54" s="37"/>
      <c r="E54" s="37"/>
      <c r="F54" s="37"/>
      <c r="G54" s="37"/>
      <c r="H54" s="37"/>
      <c r="I54" s="37">
        <f>I55</f>
        <v>59.075</v>
      </c>
      <c r="J54" s="37"/>
      <c r="K54" s="37"/>
      <c r="L54" s="37"/>
      <c r="M54" s="37">
        <f>M55</f>
        <v>59.075</v>
      </c>
      <c r="N54" s="37">
        <f>N55</f>
        <v>59.075</v>
      </c>
      <c r="O54" s="37">
        <f>O55</f>
        <v>59.075</v>
      </c>
      <c r="P54" s="39">
        <f t="shared" si="3"/>
        <v>59.075</v>
      </c>
      <c r="Q54" s="75"/>
    </row>
    <row r="55" spans="1:17" ht="75" customHeight="1">
      <c r="A55" s="34" t="s">
        <v>301</v>
      </c>
      <c r="B55" s="54" t="s">
        <v>299</v>
      </c>
      <c r="C55" s="87" t="s">
        <v>300</v>
      </c>
      <c r="D55" s="37"/>
      <c r="E55" s="39"/>
      <c r="F55" s="37"/>
      <c r="G55" s="37"/>
      <c r="H55" s="37"/>
      <c r="I55" s="37">
        <f>M55</f>
        <v>59.075</v>
      </c>
      <c r="J55" s="37"/>
      <c r="K55" s="37"/>
      <c r="L55" s="37"/>
      <c r="M55" s="37">
        <f>N55</f>
        <v>59.075</v>
      </c>
      <c r="N55" s="37">
        <v>59.075</v>
      </c>
      <c r="O55" s="39">
        <v>59.075</v>
      </c>
      <c r="P55" s="39">
        <f t="shared" si="3"/>
        <v>59.075</v>
      </c>
      <c r="Q55" s="75"/>
    </row>
    <row r="56" spans="1:17" ht="63" customHeight="1">
      <c r="A56" s="34" t="s">
        <v>248</v>
      </c>
      <c r="B56" s="35" t="s">
        <v>244</v>
      </c>
      <c r="C56" s="36" t="s">
        <v>245</v>
      </c>
      <c r="D56" s="37">
        <f t="shared" si="6"/>
        <v>13612</v>
      </c>
      <c r="E56" s="26">
        <f>E57+E58</f>
        <v>13612</v>
      </c>
      <c r="F56" s="37"/>
      <c r="G56" s="37"/>
      <c r="H56" s="37"/>
      <c r="I56" s="37"/>
      <c r="J56" s="37"/>
      <c r="K56" s="37"/>
      <c r="L56" s="37"/>
      <c r="M56" s="37"/>
      <c r="N56" s="37"/>
      <c r="O56" s="31"/>
      <c r="P56" s="39">
        <f t="shared" si="3"/>
        <v>13612</v>
      </c>
      <c r="Q56" s="75"/>
    </row>
    <row r="57" spans="1:17" ht="63" customHeight="1">
      <c r="A57" s="34" t="s">
        <v>249</v>
      </c>
      <c r="B57" s="35" t="s">
        <v>244</v>
      </c>
      <c r="C57" s="36" t="s">
        <v>250</v>
      </c>
      <c r="D57" s="37">
        <f t="shared" si="6"/>
        <v>13592</v>
      </c>
      <c r="E57" s="26">
        <v>13592</v>
      </c>
      <c r="F57" s="37"/>
      <c r="G57" s="37"/>
      <c r="H57" s="37"/>
      <c r="I57" s="37"/>
      <c r="J57" s="37"/>
      <c r="K57" s="37"/>
      <c r="L57" s="37"/>
      <c r="M57" s="37"/>
      <c r="N57" s="37"/>
      <c r="O57" s="31"/>
      <c r="P57" s="39">
        <f t="shared" si="3"/>
        <v>13592</v>
      </c>
      <c r="Q57" s="75"/>
    </row>
    <row r="58" spans="1:17" ht="63" customHeight="1">
      <c r="A58" s="34" t="s">
        <v>298</v>
      </c>
      <c r="B58" s="92" t="s">
        <v>244</v>
      </c>
      <c r="C58" s="61" t="s">
        <v>295</v>
      </c>
      <c r="D58" s="37">
        <f>E58</f>
        <v>20</v>
      </c>
      <c r="E58" s="26">
        <f>E60</f>
        <v>20</v>
      </c>
      <c r="F58" s="37"/>
      <c r="G58" s="37"/>
      <c r="H58" s="37"/>
      <c r="I58" s="37"/>
      <c r="J58" s="37"/>
      <c r="K58" s="37"/>
      <c r="L58" s="37"/>
      <c r="M58" s="37"/>
      <c r="N58" s="37"/>
      <c r="O58" s="31"/>
      <c r="P58" s="39">
        <f t="shared" si="3"/>
        <v>20</v>
      </c>
      <c r="Q58" s="75"/>
    </row>
    <row r="59" spans="1:17" ht="28.5" customHeight="1">
      <c r="A59" s="92"/>
      <c r="B59" s="92"/>
      <c r="C59" s="61" t="s">
        <v>296</v>
      </c>
      <c r="D59" s="37">
        <f>E59</f>
        <v>0</v>
      </c>
      <c r="E59" s="26"/>
      <c r="F59" s="37"/>
      <c r="G59" s="37"/>
      <c r="H59" s="37"/>
      <c r="I59" s="37"/>
      <c r="J59" s="37"/>
      <c r="K59" s="37"/>
      <c r="L59" s="37"/>
      <c r="M59" s="37"/>
      <c r="N59" s="37"/>
      <c r="O59" s="31"/>
      <c r="P59" s="39">
        <f t="shared" si="3"/>
        <v>0</v>
      </c>
      <c r="Q59" s="75"/>
    </row>
    <row r="60" spans="1:17" ht="63" customHeight="1">
      <c r="A60" s="92"/>
      <c r="B60" s="92"/>
      <c r="C60" s="93" t="s">
        <v>297</v>
      </c>
      <c r="D60" s="37">
        <f>E60</f>
        <v>20</v>
      </c>
      <c r="E60" s="26">
        <v>20</v>
      </c>
      <c r="F60" s="37"/>
      <c r="G60" s="37"/>
      <c r="H60" s="37"/>
      <c r="I60" s="37"/>
      <c r="J60" s="37"/>
      <c r="K60" s="37"/>
      <c r="L60" s="37"/>
      <c r="M60" s="37"/>
      <c r="N60" s="37"/>
      <c r="O60" s="31"/>
      <c r="P60" s="39">
        <f t="shared" si="3"/>
        <v>20</v>
      </c>
      <c r="Q60" s="75"/>
    </row>
    <row r="61" spans="1:23" ht="34.5" customHeight="1">
      <c r="A61" s="34"/>
      <c r="B61" s="35"/>
      <c r="C61" s="78" t="s">
        <v>242</v>
      </c>
      <c r="D61" s="26">
        <f>E61+H61</f>
        <v>68060.81</v>
      </c>
      <c r="E61" s="26">
        <f>E47+E39+E56+E46</f>
        <v>68060.81</v>
      </c>
      <c r="F61" s="26">
        <f>F47+F39+F56</f>
        <v>33253.1</v>
      </c>
      <c r="G61" s="26">
        <f>G47+G39+G56</f>
        <v>9181.6</v>
      </c>
      <c r="H61" s="26">
        <f>H47+H39+H56</f>
        <v>0</v>
      </c>
      <c r="I61" s="26">
        <f>I47+I39+I56+I55</f>
        <v>449.96500000000003</v>
      </c>
      <c r="J61" s="26">
        <f aca="true" t="shared" si="7" ref="J61:O61">J47+J39+J56+J55</f>
        <v>7.8</v>
      </c>
      <c r="K61" s="26">
        <f t="shared" si="7"/>
        <v>0</v>
      </c>
      <c r="L61" s="26">
        <f t="shared" si="7"/>
        <v>0</v>
      </c>
      <c r="M61" s="26">
        <f t="shared" si="7"/>
        <v>442.165</v>
      </c>
      <c r="N61" s="26">
        <f t="shared" si="7"/>
        <v>442.165</v>
      </c>
      <c r="O61" s="26">
        <f t="shared" si="7"/>
        <v>442.165</v>
      </c>
      <c r="P61" s="39">
        <f t="shared" si="3"/>
        <v>68510.775</v>
      </c>
      <c r="Q61" s="36"/>
      <c r="R61" s="36"/>
      <c r="S61" s="26"/>
      <c r="T61" s="26"/>
      <c r="U61" s="26"/>
      <c r="V61" s="26"/>
      <c r="W61" s="26"/>
    </row>
    <row r="62" spans="1:17" ht="65.25" customHeight="1">
      <c r="A62" s="34" t="s">
        <v>163</v>
      </c>
      <c r="B62" s="35"/>
      <c r="C62" s="59" t="s">
        <v>80</v>
      </c>
      <c r="D62" s="37"/>
      <c r="E62" s="37"/>
      <c r="F62" s="37"/>
      <c r="G62" s="37"/>
      <c r="H62" s="37"/>
      <c r="I62" s="37"/>
      <c r="J62" s="37"/>
      <c r="K62" s="37"/>
      <c r="L62" s="37"/>
      <c r="M62" s="37"/>
      <c r="N62" s="37"/>
      <c r="O62" s="31"/>
      <c r="P62" s="77">
        <f t="shared" si="3"/>
        <v>0</v>
      </c>
      <c r="Q62" s="75"/>
    </row>
    <row r="63" spans="1:17" ht="60" customHeight="1">
      <c r="A63" s="34" t="s">
        <v>172</v>
      </c>
      <c r="B63" s="35"/>
      <c r="C63" s="59" t="s">
        <v>80</v>
      </c>
      <c r="D63" s="37"/>
      <c r="E63" s="37"/>
      <c r="F63" s="37"/>
      <c r="G63" s="37"/>
      <c r="H63" s="37"/>
      <c r="I63" s="37"/>
      <c r="J63" s="37"/>
      <c r="K63" s="37"/>
      <c r="L63" s="37"/>
      <c r="M63" s="37"/>
      <c r="N63" s="37"/>
      <c r="O63" s="31"/>
      <c r="P63" s="77">
        <f t="shared" si="3"/>
        <v>0</v>
      </c>
      <c r="Q63" s="75"/>
    </row>
    <row r="64" spans="1:17" ht="44.25" customHeight="1">
      <c r="A64" s="34" t="s">
        <v>173</v>
      </c>
      <c r="B64" s="60" t="s">
        <v>23</v>
      </c>
      <c r="C64" s="59" t="s">
        <v>8</v>
      </c>
      <c r="D64" s="40">
        <f>H64+E64</f>
        <v>97092.19600000003</v>
      </c>
      <c r="E64" s="40">
        <f>E66+E67+E69+E70+E71+E72+E74+E75+E77+E78+E79+E80+E82+E83+E84+E85+E86+E87+E88+E89+E90+E92+E91+E93+E95+E96+E98+E100+E101+E102+E104+E105+E107</f>
        <v>97092.19600000003</v>
      </c>
      <c r="F64" s="40">
        <f aca="true" t="shared" si="8" ref="F64:P64">F66+F67+F69+F70+F71+F72+F74+F75+F77+F78+F79+F80+F82+F83+F84+F85+F86+F87+F88+F89+F90+F92+F91+F93+F95+F96+F98+F100+F101+F102+F104+F105+F107</f>
        <v>3063.8199999999997</v>
      </c>
      <c r="G64" s="40">
        <f t="shared" si="8"/>
        <v>229.3</v>
      </c>
      <c r="H64" s="40">
        <f t="shared" si="8"/>
        <v>0</v>
      </c>
      <c r="I64" s="40">
        <f t="shared" si="8"/>
        <v>230.001</v>
      </c>
      <c r="J64" s="40">
        <f t="shared" si="8"/>
        <v>230.001</v>
      </c>
      <c r="K64" s="40">
        <f t="shared" si="8"/>
        <v>24</v>
      </c>
      <c r="L64" s="40">
        <f t="shared" si="8"/>
        <v>0</v>
      </c>
      <c r="M64" s="40">
        <f t="shared" si="8"/>
        <v>0</v>
      </c>
      <c r="N64" s="40">
        <f t="shared" si="8"/>
        <v>0</v>
      </c>
      <c r="O64" s="40">
        <f t="shared" si="8"/>
        <v>0</v>
      </c>
      <c r="P64" s="40">
        <f t="shared" si="8"/>
        <v>97322.19700000003</v>
      </c>
      <c r="Q64" s="75"/>
    </row>
    <row r="65" spans="1:17" ht="115.5" customHeight="1">
      <c r="A65" s="34" t="s">
        <v>180</v>
      </c>
      <c r="B65" s="60"/>
      <c r="C65" s="51" t="s">
        <v>181</v>
      </c>
      <c r="D65" s="40">
        <f>E65+H65</f>
        <v>28705.5</v>
      </c>
      <c r="E65" s="40">
        <f>E66+E67+E69+E70+E71+E72</f>
        <v>28705.5</v>
      </c>
      <c r="F65" s="40"/>
      <c r="G65" s="40"/>
      <c r="H65" s="40"/>
      <c r="I65" s="40"/>
      <c r="J65" s="40"/>
      <c r="K65" s="40"/>
      <c r="L65" s="40"/>
      <c r="M65" s="40"/>
      <c r="N65" s="37"/>
      <c r="O65" s="31"/>
      <c r="P65" s="39">
        <f aca="true" t="shared" si="9" ref="P65:P75">I65+D65</f>
        <v>28705.5</v>
      </c>
      <c r="Q65" s="75"/>
    </row>
    <row r="66" spans="1:17" ht="308.25" customHeight="1">
      <c r="A66" s="34" t="s">
        <v>99</v>
      </c>
      <c r="B66" s="35" t="s">
        <v>33</v>
      </c>
      <c r="C66" s="51" t="s">
        <v>100</v>
      </c>
      <c r="D66" s="37">
        <f>E66+H66</f>
        <v>3500</v>
      </c>
      <c r="E66" s="37">
        <v>3500</v>
      </c>
      <c r="F66" s="37"/>
      <c r="G66" s="31"/>
      <c r="H66" s="37"/>
      <c r="I66" s="37"/>
      <c r="J66" s="37"/>
      <c r="K66" s="37"/>
      <c r="L66" s="37"/>
      <c r="M66" s="37"/>
      <c r="N66" s="62"/>
      <c r="O66" s="31"/>
      <c r="P66" s="39">
        <f t="shared" si="9"/>
        <v>3500</v>
      </c>
      <c r="Q66" s="75"/>
    </row>
    <row r="67" spans="1:17" ht="374.25" customHeight="1">
      <c r="A67" s="34" t="s">
        <v>102</v>
      </c>
      <c r="B67" s="35" t="s">
        <v>35</v>
      </c>
      <c r="C67" s="27" t="s">
        <v>225</v>
      </c>
      <c r="D67" s="37">
        <f aca="true" t="shared" si="10" ref="D67:D109">E67+H67</f>
        <v>300</v>
      </c>
      <c r="E67" s="37">
        <v>300</v>
      </c>
      <c r="F67" s="37"/>
      <c r="G67" s="31"/>
      <c r="H67" s="37"/>
      <c r="I67" s="37"/>
      <c r="J67" s="37"/>
      <c r="K67" s="37"/>
      <c r="L67" s="37"/>
      <c r="M67" s="37"/>
      <c r="N67" s="62"/>
      <c r="O67" s="31"/>
      <c r="P67" s="39">
        <f t="shared" si="9"/>
        <v>300</v>
      </c>
      <c r="Q67" s="75"/>
    </row>
    <row r="68" spans="1:17" ht="302.25" customHeight="1">
      <c r="A68" s="34"/>
      <c r="B68" s="35"/>
      <c r="C68" s="74" t="s">
        <v>226</v>
      </c>
      <c r="D68" s="37"/>
      <c r="E68" s="37"/>
      <c r="F68" s="37"/>
      <c r="G68" s="31"/>
      <c r="H68" s="37"/>
      <c r="I68" s="37"/>
      <c r="J68" s="37"/>
      <c r="K68" s="37"/>
      <c r="L68" s="37"/>
      <c r="M68" s="37"/>
      <c r="N68" s="37"/>
      <c r="O68" s="31"/>
      <c r="P68" s="39"/>
      <c r="Q68" s="75"/>
    </row>
    <row r="69" spans="1:17" ht="127.5" customHeight="1">
      <c r="A69" s="34" t="s">
        <v>106</v>
      </c>
      <c r="B69" s="35" t="s">
        <v>37</v>
      </c>
      <c r="C69" s="27" t="s">
        <v>107</v>
      </c>
      <c r="D69" s="37">
        <f t="shared" si="10"/>
        <v>100</v>
      </c>
      <c r="E69" s="37">
        <v>100</v>
      </c>
      <c r="F69" s="37"/>
      <c r="G69" s="31"/>
      <c r="H69" s="37"/>
      <c r="I69" s="37"/>
      <c r="J69" s="37"/>
      <c r="K69" s="37"/>
      <c r="L69" s="37"/>
      <c r="M69" s="37"/>
      <c r="N69" s="62"/>
      <c r="O69" s="31"/>
      <c r="P69" s="39">
        <f t="shared" si="9"/>
        <v>100</v>
      </c>
      <c r="Q69" s="75"/>
    </row>
    <row r="70" spans="1:17" ht="217.5" customHeight="1">
      <c r="A70" s="34" t="s">
        <v>110</v>
      </c>
      <c r="B70" s="35" t="s">
        <v>39</v>
      </c>
      <c r="C70" s="27" t="s">
        <v>111</v>
      </c>
      <c r="D70" s="37">
        <f t="shared" si="10"/>
        <v>600</v>
      </c>
      <c r="E70" s="37">
        <v>600</v>
      </c>
      <c r="F70" s="37"/>
      <c r="G70" s="31"/>
      <c r="H70" s="37"/>
      <c r="I70" s="37"/>
      <c r="J70" s="37"/>
      <c r="K70" s="37"/>
      <c r="L70" s="37"/>
      <c r="M70" s="37"/>
      <c r="N70" s="62"/>
      <c r="O70" s="31"/>
      <c r="P70" s="39">
        <f t="shared" si="9"/>
        <v>600</v>
      </c>
      <c r="Q70" s="75"/>
    </row>
    <row r="71" spans="1:17" ht="49.5" customHeight="1">
      <c r="A71" s="34" t="s">
        <v>117</v>
      </c>
      <c r="B71" s="35" t="s">
        <v>68</v>
      </c>
      <c r="C71" s="51" t="s">
        <v>113</v>
      </c>
      <c r="D71" s="37">
        <f t="shared" si="10"/>
        <v>1100</v>
      </c>
      <c r="E71" s="37">
        <v>1100</v>
      </c>
      <c r="F71" s="37"/>
      <c r="G71" s="37"/>
      <c r="H71" s="37"/>
      <c r="I71" s="37"/>
      <c r="J71" s="37"/>
      <c r="K71" s="37"/>
      <c r="L71" s="37"/>
      <c r="M71" s="37"/>
      <c r="N71" s="62"/>
      <c r="O71" s="31"/>
      <c r="P71" s="39">
        <f t="shared" si="9"/>
        <v>1100</v>
      </c>
      <c r="Q71" s="75"/>
    </row>
    <row r="72" spans="1:17" ht="43.5" customHeight="1">
      <c r="A72" s="34" t="s">
        <v>135</v>
      </c>
      <c r="B72" s="35" t="s">
        <v>49</v>
      </c>
      <c r="C72" s="51" t="s">
        <v>136</v>
      </c>
      <c r="D72" s="37">
        <f t="shared" si="10"/>
        <v>23105.5</v>
      </c>
      <c r="E72" s="37">
        <f>21205.5+1900</f>
        <v>23105.5</v>
      </c>
      <c r="F72" s="37"/>
      <c r="G72" s="31"/>
      <c r="H72" s="37"/>
      <c r="I72" s="37"/>
      <c r="J72" s="37"/>
      <c r="K72" s="37"/>
      <c r="L72" s="37"/>
      <c r="M72" s="37"/>
      <c r="N72" s="37"/>
      <c r="O72" s="31"/>
      <c r="P72" s="39">
        <f t="shared" si="9"/>
        <v>23105.5</v>
      </c>
      <c r="Q72" s="75"/>
    </row>
    <row r="73" spans="1:17" ht="73.5" customHeight="1">
      <c r="A73" s="34" t="s">
        <v>182</v>
      </c>
      <c r="B73" s="35"/>
      <c r="C73" s="51" t="s">
        <v>194</v>
      </c>
      <c r="D73" s="40">
        <f>E73+H73</f>
        <v>1598.5</v>
      </c>
      <c r="E73" s="40">
        <f>E74+E75+E77+E78+E79+E80</f>
        <v>1598.5</v>
      </c>
      <c r="F73" s="37"/>
      <c r="G73" s="31"/>
      <c r="H73" s="37"/>
      <c r="I73" s="37"/>
      <c r="J73" s="37"/>
      <c r="K73" s="37"/>
      <c r="L73" s="37"/>
      <c r="M73" s="37"/>
      <c r="N73" s="37"/>
      <c r="O73" s="31"/>
      <c r="P73" s="39">
        <f t="shared" si="9"/>
        <v>1598.5</v>
      </c>
      <c r="Q73" s="75"/>
    </row>
    <row r="74" spans="1:17" ht="210.75" customHeight="1">
      <c r="A74" s="34" t="s">
        <v>101</v>
      </c>
      <c r="B74" s="35" t="s">
        <v>34</v>
      </c>
      <c r="C74" s="27" t="s">
        <v>103</v>
      </c>
      <c r="D74" s="62">
        <f t="shared" si="10"/>
        <v>195.13231000000002</v>
      </c>
      <c r="E74" s="62">
        <f>190.52+4.61231</f>
        <v>195.13231000000002</v>
      </c>
      <c r="F74" s="37"/>
      <c r="G74" s="31"/>
      <c r="H74" s="37"/>
      <c r="I74" s="37"/>
      <c r="J74" s="37"/>
      <c r="K74" s="37"/>
      <c r="L74" s="37"/>
      <c r="M74" s="37"/>
      <c r="N74" s="62"/>
      <c r="O74" s="31"/>
      <c r="P74" s="76">
        <f t="shared" si="9"/>
        <v>195.13231000000002</v>
      </c>
      <c r="Q74" s="75"/>
    </row>
    <row r="75" spans="1:17" ht="280.5" customHeight="1">
      <c r="A75" s="34" t="s">
        <v>104</v>
      </c>
      <c r="B75" s="35" t="s">
        <v>36</v>
      </c>
      <c r="C75" s="79" t="s">
        <v>105</v>
      </c>
      <c r="D75" s="62">
        <f t="shared" si="10"/>
        <v>1.5300600000000002</v>
      </c>
      <c r="E75" s="62">
        <f>3.2-1.66994</f>
        <v>1.5300600000000002</v>
      </c>
      <c r="F75" s="37"/>
      <c r="G75" s="31"/>
      <c r="H75" s="37"/>
      <c r="I75" s="37"/>
      <c r="J75" s="37"/>
      <c r="K75" s="37"/>
      <c r="L75" s="37"/>
      <c r="M75" s="37"/>
      <c r="N75" s="62"/>
      <c r="O75" s="31"/>
      <c r="P75" s="76">
        <f t="shared" si="9"/>
        <v>1.5300600000000002</v>
      </c>
      <c r="Q75" s="75"/>
    </row>
    <row r="76" spans="1:17" ht="84" customHeight="1">
      <c r="A76" s="34"/>
      <c r="B76" s="35"/>
      <c r="C76" s="27" t="s">
        <v>227</v>
      </c>
      <c r="D76" s="37"/>
      <c r="E76" s="37"/>
      <c r="F76" s="37"/>
      <c r="G76" s="31"/>
      <c r="H76" s="37"/>
      <c r="I76" s="37"/>
      <c r="J76" s="37"/>
      <c r="K76" s="37"/>
      <c r="L76" s="37"/>
      <c r="M76" s="37"/>
      <c r="N76" s="37"/>
      <c r="O76" s="31"/>
      <c r="P76" s="39"/>
      <c r="Q76" s="75"/>
    </row>
    <row r="77" spans="1:17" ht="108.75" customHeight="1">
      <c r="A77" s="34" t="s">
        <v>108</v>
      </c>
      <c r="B77" s="35" t="s">
        <v>38</v>
      </c>
      <c r="C77" s="27" t="s">
        <v>109</v>
      </c>
      <c r="D77" s="37">
        <f t="shared" si="10"/>
        <v>2.3</v>
      </c>
      <c r="E77" s="37">
        <v>2.3</v>
      </c>
      <c r="F77" s="37"/>
      <c r="G77" s="31"/>
      <c r="H77" s="37"/>
      <c r="I77" s="37"/>
      <c r="J77" s="37"/>
      <c r="K77" s="37"/>
      <c r="L77" s="37"/>
      <c r="M77" s="37"/>
      <c r="N77" s="62"/>
      <c r="O77" s="31"/>
      <c r="P77" s="39">
        <f aca="true" t="shared" si="11" ref="P77:P134">I77+D77</f>
        <v>2.3</v>
      </c>
      <c r="Q77" s="75"/>
    </row>
    <row r="78" spans="1:17" ht="213.75" customHeight="1">
      <c r="A78" s="34" t="s">
        <v>114</v>
      </c>
      <c r="B78" s="35" t="s">
        <v>40</v>
      </c>
      <c r="C78" s="27" t="s">
        <v>112</v>
      </c>
      <c r="D78" s="37">
        <f t="shared" si="10"/>
        <v>101.5</v>
      </c>
      <c r="E78" s="37">
        <v>101.5</v>
      </c>
      <c r="F78" s="37"/>
      <c r="G78" s="31"/>
      <c r="H78" s="37"/>
      <c r="I78" s="37"/>
      <c r="J78" s="37"/>
      <c r="K78" s="37"/>
      <c r="L78" s="37"/>
      <c r="M78" s="37"/>
      <c r="N78" s="62"/>
      <c r="O78" s="31"/>
      <c r="P78" s="39">
        <f t="shared" si="11"/>
        <v>101.5</v>
      </c>
      <c r="Q78" s="75"/>
    </row>
    <row r="79" spans="1:17" ht="51.75" customHeight="1">
      <c r="A79" s="34" t="s">
        <v>118</v>
      </c>
      <c r="B79" s="35" t="s">
        <v>69</v>
      </c>
      <c r="C79" s="51" t="s">
        <v>119</v>
      </c>
      <c r="D79" s="62">
        <f t="shared" si="10"/>
        <v>175.05763</v>
      </c>
      <c r="E79" s="62">
        <f>178-2.94237</f>
        <v>175.05763</v>
      </c>
      <c r="F79" s="37"/>
      <c r="G79" s="37"/>
      <c r="H79" s="37"/>
      <c r="I79" s="37"/>
      <c r="J79" s="37"/>
      <c r="K79" s="37"/>
      <c r="L79" s="37"/>
      <c r="M79" s="37"/>
      <c r="N79" s="62"/>
      <c r="O79" s="37"/>
      <c r="P79" s="76">
        <f t="shared" si="11"/>
        <v>175.05763</v>
      </c>
      <c r="Q79" s="75"/>
    </row>
    <row r="80" spans="1:17" ht="72.75" customHeight="1">
      <c r="A80" s="34" t="s">
        <v>137</v>
      </c>
      <c r="B80" s="35" t="s">
        <v>63</v>
      </c>
      <c r="C80" s="51" t="s">
        <v>138</v>
      </c>
      <c r="D80" s="37">
        <f t="shared" si="10"/>
        <v>1122.98</v>
      </c>
      <c r="E80" s="37">
        <v>1122.98</v>
      </c>
      <c r="F80" s="37"/>
      <c r="G80" s="37"/>
      <c r="H80" s="37"/>
      <c r="I80" s="37"/>
      <c r="J80" s="37"/>
      <c r="K80" s="37"/>
      <c r="L80" s="37"/>
      <c r="M80" s="37"/>
      <c r="N80" s="37"/>
      <c r="O80" s="37"/>
      <c r="P80" s="39">
        <f t="shared" si="11"/>
        <v>1122.98</v>
      </c>
      <c r="Q80" s="75"/>
    </row>
    <row r="81" spans="1:16" ht="69" customHeight="1">
      <c r="A81" s="34" t="s">
        <v>183</v>
      </c>
      <c r="B81" s="35"/>
      <c r="C81" s="51" t="s">
        <v>184</v>
      </c>
      <c r="D81" s="37">
        <f>E81+H81</f>
        <v>61137.34500000001</v>
      </c>
      <c r="E81" s="37">
        <f>E82+E83+E84+E85+E86+E87+E88+E89+E90</f>
        <v>61137.34500000001</v>
      </c>
      <c r="F81" s="37"/>
      <c r="G81" s="37"/>
      <c r="H81" s="37"/>
      <c r="I81" s="37"/>
      <c r="J81" s="37"/>
      <c r="K81" s="37"/>
      <c r="L81" s="37"/>
      <c r="M81" s="37"/>
      <c r="N81" s="37"/>
      <c r="O81" s="31"/>
      <c r="P81" s="37">
        <f t="shared" si="11"/>
        <v>61137.34500000001</v>
      </c>
    </row>
    <row r="82" spans="1:16" ht="48.75" customHeight="1">
      <c r="A82" s="34" t="s">
        <v>120</v>
      </c>
      <c r="B82" s="35" t="s">
        <v>42</v>
      </c>
      <c r="C82" s="51" t="s">
        <v>121</v>
      </c>
      <c r="D82" s="37">
        <f t="shared" si="10"/>
        <v>376.9</v>
      </c>
      <c r="E82" s="37">
        <v>376.9</v>
      </c>
      <c r="F82" s="37"/>
      <c r="G82" s="37"/>
      <c r="H82" s="37"/>
      <c r="I82" s="37"/>
      <c r="J82" s="37"/>
      <c r="K82" s="37"/>
      <c r="L82" s="37"/>
      <c r="M82" s="37"/>
      <c r="N82" s="37"/>
      <c r="O82" s="31"/>
      <c r="P82" s="37">
        <f t="shared" si="11"/>
        <v>376.9</v>
      </c>
    </row>
    <row r="83" spans="1:16" ht="52.5" customHeight="1">
      <c r="A83" s="34" t="s">
        <v>122</v>
      </c>
      <c r="B83" s="35" t="s">
        <v>43</v>
      </c>
      <c r="C83" s="51" t="s">
        <v>218</v>
      </c>
      <c r="D83" s="37">
        <f t="shared" si="10"/>
        <v>271.105</v>
      </c>
      <c r="E83" s="37">
        <v>271.105</v>
      </c>
      <c r="F83" s="37"/>
      <c r="G83" s="37"/>
      <c r="H83" s="37"/>
      <c r="I83" s="37"/>
      <c r="J83" s="37"/>
      <c r="K83" s="37"/>
      <c r="L83" s="37"/>
      <c r="M83" s="37"/>
      <c r="N83" s="37"/>
      <c r="O83" s="31"/>
      <c r="P83" s="37">
        <f t="shared" si="11"/>
        <v>271.105</v>
      </c>
    </row>
    <row r="84" spans="1:16" ht="34.5" customHeight="1">
      <c r="A84" s="34" t="s">
        <v>123</v>
      </c>
      <c r="B84" s="35" t="s">
        <v>44</v>
      </c>
      <c r="C84" s="51" t="s">
        <v>124</v>
      </c>
      <c r="D84" s="37">
        <f t="shared" si="10"/>
        <v>22675.5</v>
      </c>
      <c r="E84" s="37">
        <v>22675.5</v>
      </c>
      <c r="F84" s="37"/>
      <c r="G84" s="37"/>
      <c r="H84" s="37"/>
      <c r="I84" s="37"/>
      <c r="J84" s="37"/>
      <c r="K84" s="37"/>
      <c r="L84" s="37"/>
      <c r="M84" s="37"/>
      <c r="N84" s="37"/>
      <c r="O84" s="31"/>
      <c r="P84" s="37">
        <f t="shared" si="11"/>
        <v>22675.5</v>
      </c>
    </row>
    <row r="85" spans="1:16" ht="47.25" customHeight="1">
      <c r="A85" s="34" t="s">
        <v>125</v>
      </c>
      <c r="B85" s="35" t="s">
        <v>45</v>
      </c>
      <c r="C85" s="63" t="s">
        <v>126</v>
      </c>
      <c r="D85" s="37">
        <f t="shared" si="10"/>
        <v>2971.9</v>
      </c>
      <c r="E85" s="37">
        <v>2971.9</v>
      </c>
      <c r="F85" s="37"/>
      <c r="G85" s="37"/>
      <c r="H85" s="37"/>
      <c r="I85" s="37"/>
      <c r="J85" s="37"/>
      <c r="K85" s="37"/>
      <c r="L85" s="37"/>
      <c r="M85" s="37"/>
      <c r="N85" s="37"/>
      <c r="O85" s="31"/>
      <c r="P85" s="37">
        <f t="shared" si="11"/>
        <v>2971.9</v>
      </c>
    </row>
    <row r="86" spans="1:16" ht="34.5" customHeight="1">
      <c r="A86" s="34" t="s">
        <v>127</v>
      </c>
      <c r="B86" s="35" t="s">
        <v>46</v>
      </c>
      <c r="C86" s="51" t="s">
        <v>128</v>
      </c>
      <c r="D86" s="37">
        <f t="shared" si="10"/>
        <v>7550.27</v>
      </c>
      <c r="E86" s="37">
        <v>7550.27</v>
      </c>
      <c r="F86" s="37"/>
      <c r="G86" s="37"/>
      <c r="H86" s="37"/>
      <c r="I86" s="37"/>
      <c r="J86" s="37"/>
      <c r="K86" s="37"/>
      <c r="L86" s="37"/>
      <c r="M86" s="37"/>
      <c r="N86" s="37"/>
      <c r="O86" s="31"/>
      <c r="P86" s="37">
        <f t="shared" si="11"/>
        <v>7550.27</v>
      </c>
    </row>
    <row r="87" spans="1:16" ht="29.25" customHeight="1">
      <c r="A87" s="34" t="s">
        <v>129</v>
      </c>
      <c r="B87" s="35" t="s">
        <v>47</v>
      </c>
      <c r="C87" s="51" t="s">
        <v>130</v>
      </c>
      <c r="D87" s="37">
        <f t="shared" si="10"/>
        <v>1034.9</v>
      </c>
      <c r="E87" s="37">
        <f>1062.72-27.82</f>
        <v>1034.9</v>
      </c>
      <c r="F87" s="37"/>
      <c r="G87" s="37"/>
      <c r="H87" s="37"/>
      <c r="I87" s="37"/>
      <c r="J87" s="37"/>
      <c r="K87" s="37"/>
      <c r="L87" s="37"/>
      <c r="M87" s="37"/>
      <c r="N87" s="37"/>
      <c r="O87" s="31"/>
      <c r="P87" s="37">
        <f t="shared" si="11"/>
        <v>1034.9</v>
      </c>
    </row>
    <row r="88" spans="1:16" ht="33.75" customHeight="1">
      <c r="A88" s="34" t="s">
        <v>131</v>
      </c>
      <c r="B88" s="35" t="s">
        <v>66</v>
      </c>
      <c r="C88" s="51" t="s">
        <v>132</v>
      </c>
      <c r="D88" s="37">
        <f t="shared" si="10"/>
        <v>53.32</v>
      </c>
      <c r="E88" s="37">
        <f>25.5+27.82</f>
        <v>53.32</v>
      </c>
      <c r="F88" s="37"/>
      <c r="G88" s="37"/>
      <c r="H88" s="37"/>
      <c r="I88" s="37"/>
      <c r="J88" s="37"/>
      <c r="K88" s="37"/>
      <c r="L88" s="37"/>
      <c r="M88" s="37"/>
      <c r="N88" s="37"/>
      <c r="O88" s="31"/>
      <c r="P88" s="37">
        <f t="shared" si="11"/>
        <v>53.32</v>
      </c>
    </row>
    <row r="89" spans="1:16" ht="39.75" customHeight="1">
      <c r="A89" s="34" t="s">
        <v>133</v>
      </c>
      <c r="B89" s="35" t="s">
        <v>48</v>
      </c>
      <c r="C89" s="51" t="s">
        <v>134</v>
      </c>
      <c r="D89" s="37">
        <f t="shared" si="10"/>
        <v>19283.4</v>
      </c>
      <c r="E89" s="37">
        <v>19283.4</v>
      </c>
      <c r="F89" s="37"/>
      <c r="G89" s="37"/>
      <c r="H89" s="37"/>
      <c r="I89" s="37"/>
      <c r="J89" s="37"/>
      <c r="K89" s="37"/>
      <c r="L89" s="37"/>
      <c r="M89" s="37"/>
      <c r="N89" s="37"/>
      <c r="O89" s="31"/>
      <c r="P89" s="37">
        <f t="shared" si="11"/>
        <v>19283.4</v>
      </c>
    </row>
    <row r="90" spans="1:16" ht="46.5" customHeight="1">
      <c r="A90" s="34" t="s">
        <v>149</v>
      </c>
      <c r="B90" s="35" t="s">
        <v>55</v>
      </c>
      <c r="C90" s="51" t="s">
        <v>150</v>
      </c>
      <c r="D90" s="37">
        <f t="shared" si="10"/>
        <v>6920.05</v>
      </c>
      <c r="E90" s="37">
        <v>6920.05</v>
      </c>
      <c r="F90" s="37"/>
      <c r="G90" s="37"/>
      <c r="H90" s="37"/>
      <c r="I90" s="37"/>
      <c r="J90" s="37"/>
      <c r="K90" s="37"/>
      <c r="L90" s="37"/>
      <c r="M90" s="37"/>
      <c r="N90" s="37"/>
      <c r="O90" s="31"/>
      <c r="P90" s="37">
        <f t="shared" si="11"/>
        <v>6920.05</v>
      </c>
    </row>
    <row r="91" spans="1:16" ht="46.5" customHeight="1">
      <c r="A91" s="34" t="s">
        <v>217</v>
      </c>
      <c r="B91" s="35" t="s">
        <v>53</v>
      </c>
      <c r="C91" s="51" t="s">
        <v>143</v>
      </c>
      <c r="D91" s="37">
        <f>E91</f>
        <v>648.755</v>
      </c>
      <c r="E91" s="37">
        <v>648.755</v>
      </c>
      <c r="F91" s="37"/>
      <c r="G91" s="37"/>
      <c r="H91" s="37"/>
      <c r="I91" s="37"/>
      <c r="J91" s="37"/>
      <c r="K91" s="37"/>
      <c r="L91" s="37"/>
      <c r="M91" s="37"/>
      <c r="N91" s="37"/>
      <c r="O91" s="31"/>
      <c r="P91" s="37">
        <f t="shared" si="11"/>
        <v>648.755</v>
      </c>
    </row>
    <row r="92" spans="1:16" ht="58.5" customHeight="1">
      <c r="A92" s="34" t="s">
        <v>115</v>
      </c>
      <c r="B92" s="35" t="s">
        <v>41</v>
      </c>
      <c r="C92" s="51" t="s">
        <v>116</v>
      </c>
      <c r="D92" s="37">
        <f t="shared" si="10"/>
        <v>70.5</v>
      </c>
      <c r="E92" s="37">
        <v>70.5</v>
      </c>
      <c r="F92" s="37"/>
      <c r="G92" s="31"/>
      <c r="H92" s="37"/>
      <c r="I92" s="37"/>
      <c r="J92" s="37"/>
      <c r="K92" s="37"/>
      <c r="L92" s="37"/>
      <c r="M92" s="37"/>
      <c r="N92" s="37"/>
      <c r="O92" s="31"/>
      <c r="P92" s="37">
        <f t="shared" si="11"/>
        <v>70.5</v>
      </c>
    </row>
    <row r="93" spans="1:16" ht="57.75" customHeight="1">
      <c r="A93" s="34" t="s">
        <v>141</v>
      </c>
      <c r="B93" s="35" t="s">
        <v>52</v>
      </c>
      <c r="C93" s="51" t="s">
        <v>142</v>
      </c>
      <c r="D93" s="37">
        <f t="shared" si="10"/>
        <v>19</v>
      </c>
      <c r="E93" s="37">
        <v>19</v>
      </c>
      <c r="F93" s="37"/>
      <c r="G93" s="37"/>
      <c r="H93" s="37"/>
      <c r="I93" s="37"/>
      <c r="J93" s="37"/>
      <c r="K93" s="37"/>
      <c r="L93" s="37"/>
      <c r="M93" s="37"/>
      <c r="N93" s="37"/>
      <c r="O93" s="31"/>
      <c r="P93" s="37">
        <f t="shared" si="11"/>
        <v>19</v>
      </c>
    </row>
    <row r="94" spans="1:16" ht="87.75" customHeight="1">
      <c r="A94" s="34" t="s">
        <v>185</v>
      </c>
      <c r="B94" s="35"/>
      <c r="C94" s="51" t="s">
        <v>186</v>
      </c>
      <c r="D94" s="37">
        <f t="shared" si="10"/>
        <v>4355.5</v>
      </c>
      <c r="E94" s="37">
        <f>E95+E96</f>
        <v>4355.5</v>
      </c>
      <c r="F94" s="37">
        <f aca="true" t="shared" si="12" ref="F94:M94">F95+F96</f>
        <v>2966.0099999999998</v>
      </c>
      <c r="G94" s="37">
        <f t="shared" si="12"/>
        <v>215.8</v>
      </c>
      <c r="H94" s="37">
        <f t="shared" si="12"/>
        <v>0</v>
      </c>
      <c r="I94" s="37">
        <f t="shared" si="12"/>
        <v>230.001</v>
      </c>
      <c r="J94" s="37">
        <f t="shared" si="12"/>
        <v>230.001</v>
      </c>
      <c r="K94" s="37">
        <f t="shared" si="12"/>
        <v>24</v>
      </c>
      <c r="L94" s="37">
        <f t="shared" si="12"/>
        <v>0</v>
      </c>
      <c r="M94" s="37">
        <f t="shared" si="12"/>
        <v>0</v>
      </c>
      <c r="N94" s="37"/>
      <c r="O94" s="31"/>
      <c r="P94" s="37">
        <f t="shared" si="11"/>
        <v>4585.501</v>
      </c>
    </row>
    <row r="95" spans="1:16" ht="95.25" customHeight="1">
      <c r="A95" s="34" t="s">
        <v>216</v>
      </c>
      <c r="B95" s="35" t="s">
        <v>54</v>
      </c>
      <c r="C95" s="51" t="s">
        <v>237</v>
      </c>
      <c r="D95" s="37">
        <f t="shared" si="10"/>
        <v>4005.7</v>
      </c>
      <c r="E95" s="37">
        <f>3958.1+27.6+20</f>
        <v>4005.7</v>
      </c>
      <c r="F95" s="37">
        <v>2750.1</v>
      </c>
      <c r="G95" s="37">
        <v>202.4</v>
      </c>
      <c r="H95" s="37"/>
      <c r="I95" s="37">
        <f>J95+M95</f>
        <v>230.001</v>
      </c>
      <c r="J95" s="37">
        <v>230.001</v>
      </c>
      <c r="K95" s="37">
        <v>24</v>
      </c>
      <c r="L95" s="37"/>
      <c r="M95" s="37"/>
      <c r="N95" s="37"/>
      <c r="O95" s="31"/>
      <c r="P95" s="37">
        <f t="shared" si="11"/>
        <v>4235.701</v>
      </c>
    </row>
    <row r="96" spans="1:16" ht="45.75" customHeight="1">
      <c r="A96" s="34" t="s">
        <v>228</v>
      </c>
      <c r="B96" s="35" t="s">
        <v>73</v>
      </c>
      <c r="C96" s="51" t="s">
        <v>146</v>
      </c>
      <c r="D96" s="37">
        <f t="shared" si="10"/>
        <v>349.8</v>
      </c>
      <c r="E96" s="64">
        <f>345.5+4.3</f>
        <v>349.8</v>
      </c>
      <c r="F96" s="64">
        <v>215.91</v>
      </c>
      <c r="G96" s="37">
        <v>13.4</v>
      </c>
      <c r="H96" s="37"/>
      <c r="I96" s="37"/>
      <c r="J96" s="37"/>
      <c r="K96" s="37"/>
      <c r="L96" s="37"/>
      <c r="M96" s="37"/>
      <c r="N96" s="37"/>
      <c r="O96" s="31"/>
      <c r="P96" s="37">
        <f t="shared" si="11"/>
        <v>349.8</v>
      </c>
    </row>
    <row r="97" spans="1:16" ht="51" customHeight="1">
      <c r="A97" s="34" t="s">
        <v>187</v>
      </c>
      <c r="B97" s="35"/>
      <c r="C97" s="51" t="s">
        <v>188</v>
      </c>
      <c r="D97" s="37">
        <f t="shared" si="10"/>
        <v>139.70000000000002</v>
      </c>
      <c r="E97" s="64">
        <f>E98</f>
        <v>139.70000000000002</v>
      </c>
      <c r="F97" s="64">
        <f aca="true" t="shared" si="13" ref="F97:O97">F98</f>
        <v>97.81</v>
      </c>
      <c r="G97" s="64">
        <f t="shared" si="13"/>
        <v>13.5</v>
      </c>
      <c r="H97" s="64">
        <f t="shared" si="13"/>
        <v>0</v>
      </c>
      <c r="I97" s="64">
        <f t="shared" si="13"/>
        <v>0</v>
      </c>
      <c r="J97" s="64">
        <f t="shared" si="13"/>
        <v>0</v>
      </c>
      <c r="K97" s="64">
        <f t="shared" si="13"/>
        <v>0</v>
      </c>
      <c r="L97" s="64">
        <f t="shared" si="13"/>
        <v>0</v>
      </c>
      <c r="M97" s="64">
        <f t="shared" si="13"/>
        <v>0</v>
      </c>
      <c r="N97" s="64"/>
      <c r="O97" s="64">
        <f t="shared" si="13"/>
        <v>0</v>
      </c>
      <c r="P97" s="37">
        <f t="shared" si="11"/>
        <v>139.70000000000002</v>
      </c>
    </row>
    <row r="98" spans="1:16" ht="24" customHeight="1">
      <c r="A98" s="34" t="s">
        <v>170</v>
      </c>
      <c r="B98" s="54" t="s">
        <v>27</v>
      </c>
      <c r="C98" s="45" t="s">
        <v>89</v>
      </c>
      <c r="D98" s="37">
        <f t="shared" si="10"/>
        <v>139.70000000000002</v>
      </c>
      <c r="E98" s="39">
        <f>137.8+1.9</f>
        <v>139.70000000000002</v>
      </c>
      <c r="F98" s="39">
        <v>97.81</v>
      </c>
      <c r="G98" s="39">
        <v>13.5</v>
      </c>
      <c r="H98" s="39"/>
      <c r="I98" s="39"/>
      <c r="J98" s="39"/>
      <c r="K98" s="39"/>
      <c r="L98" s="39"/>
      <c r="M98" s="39"/>
      <c r="N98" s="39"/>
      <c r="O98" s="31"/>
      <c r="P98" s="37">
        <f t="shared" si="11"/>
        <v>139.70000000000002</v>
      </c>
    </row>
    <row r="99" spans="1:16" ht="118.5" customHeight="1">
      <c r="A99" s="34" t="s">
        <v>189</v>
      </c>
      <c r="B99" s="54"/>
      <c r="C99" s="65" t="s">
        <v>190</v>
      </c>
      <c r="D99" s="37">
        <f t="shared" si="10"/>
        <v>212.3</v>
      </c>
      <c r="E99" s="37">
        <f>E100+E101+E102</f>
        <v>212.3</v>
      </c>
      <c r="F99" s="37"/>
      <c r="G99" s="37"/>
      <c r="H99" s="37"/>
      <c r="I99" s="37"/>
      <c r="J99" s="37"/>
      <c r="K99" s="37"/>
      <c r="L99" s="37"/>
      <c r="M99" s="37"/>
      <c r="N99" s="37"/>
      <c r="O99" s="31"/>
      <c r="P99" s="37">
        <f t="shared" si="11"/>
        <v>212.3</v>
      </c>
    </row>
    <row r="100" spans="1:16" ht="94.5" customHeight="1">
      <c r="A100" s="34" t="s">
        <v>144</v>
      </c>
      <c r="B100" s="35" t="s">
        <v>71</v>
      </c>
      <c r="C100" s="51" t="s">
        <v>145</v>
      </c>
      <c r="D100" s="37">
        <f t="shared" si="10"/>
        <v>198.8</v>
      </c>
      <c r="E100" s="37">
        <f>196+2.8</f>
        <v>198.8</v>
      </c>
      <c r="F100" s="37"/>
      <c r="G100" s="37"/>
      <c r="H100" s="37"/>
      <c r="I100" s="37"/>
      <c r="J100" s="37"/>
      <c r="K100" s="37"/>
      <c r="L100" s="37"/>
      <c r="M100" s="37"/>
      <c r="N100" s="37"/>
      <c r="O100" s="31"/>
      <c r="P100" s="37">
        <f t="shared" si="11"/>
        <v>198.8</v>
      </c>
    </row>
    <row r="101" spans="1:16" ht="76.5" customHeight="1">
      <c r="A101" s="34" t="s">
        <v>151</v>
      </c>
      <c r="B101" s="35" t="s">
        <v>62</v>
      </c>
      <c r="C101" s="51" t="s">
        <v>152</v>
      </c>
      <c r="D101" s="37">
        <f t="shared" si="10"/>
        <v>13.2</v>
      </c>
      <c r="E101" s="37">
        <v>13.2</v>
      </c>
      <c r="F101" s="37"/>
      <c r="G101" s="37"/>
      <c r="H101" s="37"/>
      <c r="I101" s="37"/>
      <c r="J101" s="37"/>
      <c r="K101" s="37"/>
      <c r="L101" s="37"/>
      <c r="M101" s="37"/>
      <c r="N101" s="37"/>
      <c r="O101" s="31"/>
      <c r="P101" s="37">
        <f t="shared" si="11"/>
        <v>13.2</v>
      </c>
    </row>
    <row r="102" spans="1:16" ht="45.75" customHeight="1">
      <c r="A102" s="34" t="s">
        <v>153</v>
      </c>
      <c r="B102" s="35" t="s">
        <v>56</v>
      </c>
      <c r="C102" s="51" t="s">
        <v>154</v>
      </c>
      <c r="D102" s="37">
        <f t="shared" si="10"/>
        <v>0.3</v>
      </c>
      <c r="E102" s="37">
        <v>0.3</v>
      </c>
      <c r="F102" s="37"/>
      <c r="G102" s="37"/>
      <c r="H102" s="37"/>
      <c r="I102" s="37"/>
      <c r="J102" s="37"/>
      <c r="K102" s="37"/>
      <c r="L102" s="37"/>
      <c r="M102" s="37"/>
      <c r="N102" s="37"/>
      <c r="O102" s="31"/>
      <c r="P102" s="37">
        <f t="shared" si="11"/>
        <v>0.3</v>
      </c>
    </row>
    <row r="103" spans="1:16" ht="48.75" customHeight="1">
      <c r="A103" s="34" t="s">
        <v>191</v>
      </c>
      <c r="B103" s="35"/>
      <c r="C103" s="51" t="s">
        <v>192</v>
      </c>
      <c r="D103" s="40">
        <f t="shared" si="10"/>
        <v>166.35</v>
      </c>
      <c r="E103" s="40">
        <f>E104+E105</f>
        <v>166.35</v>
      </c>
      <c r="F103" s="37"/>
      <c r="G103" s="37"/>
      <c r="H103" s="37"/>
      <c r="I103" s="37"/>
      <c r="J103" s="37"/>
      <c r="K103" s="37"/>
      <c r="L103" s="37"/>
      <c r="M103" s="37"/>
      <c r="N103" s="37"/>
      <c r="O103" s="31"/>
      <c r="P103" s="37">
        <f t="shared" si="11"/>
        <v>166.35</v>
      </c>
    </row>
    <row r="104" spans="1:16" ht="43.5" customHeight="1">
      <c r="A104" s="34" t="s">
        <v>140</v>
      </c>
      <c r="B104" s="35" t="s">
        <v>64</v>
      </c>
      <c r="C104" s="50" t="s">
        <v>65</v>
      </c>
      <c r="D104" s="37">
        <f t="shared" si="10"/>
        <v>105.6</v>
      </c>
      <c r="E104" s="37">
        <f>23.8+84.6-2.8</f>
        <v>105.6</v>
      </c>
      <c r="F104" s="37"/>
      <c r="G104" s="37"/>
      <c r="H104" s="37"/>
      <c r="I104" s="37"/>
      <c r="J104" s="37"/>
      <c r="K104" s="37"/>
      <c r="L104" s="37"/>
      <c r="M104" s="37"/>
      <c r="N104" s="37"/>
      <c r="O104" s="31"/>
      <c r="P104" s="37">
        <f t="shared" si="11"/>
        <v>105.6</v>
      </c>
    </row>
    <row r="105" spans="1:16" ht="71.25" customHeight="1">
      <c r="A105" s="34" t="s">
        <v>147</v>
      </c>
      <c r="B105" s="35" t="s">
        <v>60</v>
      </c>
      <c r="C105" s="51" t="s">
        <v>148</v>
      </c>
      <c r="D105" s="37">
        <f t="shared" si="10"/>
        <v>60.75</v>
      </c>
      <c r="E105" s="37">
        <f>60+0.75</f>
        <v>60.75</v>
      </c>
      <c r="F105" s="37"/>
      <c r="G105" s="37"/>
      <c r="H105" s="37"/>
      <c r="I105" s="37"/>
      <c r="J105" s="37"/>
      <c r="K105" s="37"/>
      <c r="L105" s="37"/>
      <c r="M105" s="37"/>
      <c r="N105" s="37"/>
      <c r="O105" s="31"/>
      <c r="P105" s="37">
        <f t="shared" si="11"/>
        <v>60.75</v>
      </c>
    </row>
    <row r="106" spans="1:16" ht="40.5" customHeight="1">
      <c r="A106" s="34" t="s">
        <v>193</v>
      </c>
      <c r="B106" s="35" t="s">
        <v>50</v>
      </c>
      <c r="C106" s="51" t="s">
        <v>51</v>
      </c>
      <c r="D106" s="37">
        <f t="shared" si="10"/>
        <v>48.739999999999995</v>
      </c>
      <c r="E106" s="37">
        <f>E107+E108</f>
        <v>48.739999999999995</v>
      </c>
      <c r="F106" s="37"/>
      <c r="G106" s="37"/>
      <c r="H106" s="37"/>
      <c r="I106" s="37"/>
      <c r="J106" s="37"/>
      <c r="K106" s="37"/>
      <c r="L106" s="37"/>
      <c r="M106" s="37"/>
      <c r="N106" s="37"/>
      <c r="O106" s="31"/>
      <c r="P106" s="37">
        <f t="shared" si="11"/>
        <v>48.739999999999995</v>
      </c>
    </row>
    <row r="107" spans="1:16" ht="51.75" customHeight="1">
      <c r="A107" s="34" t="s">
        <v>139</v>
      </c>
      <c r="B107" s="35" t="s">
        <v>50</v>
      </c>
      <c r="C107" s="89" t="s">
        <v>289</v>
      </c>
      <c r="D107" s="37">
        <f t="shared" si="10"/>
        <v>38.745999999999995</v>
      </c>
      <c r="E107" s="37">
        <f>26.446+10.5+1.8</f>
        <v>38.745999999999995</v>
      </c>
      <c r="F107" s="37"/>
      <c r="G107" s="37"/>
      <c r="H107" s="37"/>
      <c r="I107" s="37"/>
      <c r="J107" s="37"/>
      <c r="K107" s="37"/>
      <c r="L107" s="37"/>
      <c r="M107" s="37"/>
      <c r="N107" s="37"/>
      <c r="O107" s="31"/>
      <c r="P107" s="37">
        <f t="shared" si="11"/>
        <v>38.745999999999995</v>
      </c>
    </row>
    <row r="108" spans="1:16" ht="51.75" customHeight="1">
      <c r="A108" s="34" t="s">
        <v>288</v>
      </c>
      <c r="B108" s="35" t="s">
        <v>50</v>
      </c>
      <c r="C108" s="89" t="s">
        <v>290</v>
      </c>
      <c r="D108" s="37">
        <f>E108</f>
        <v>9.994</v>
      </c>
      <c r="E108" s="37">
        <v>9.994</v>
      </c>
      <c r="F108" s="37"/>
      <c r="G108" s="37"/>
      <c r="H108" s="37"/>
      <c r="I108" s="37"/>
      <c r="J108" s="37"/>
      <c r="K108" s="37"/>
      <c r="L108" s="37"/>
      <c r="M108" s="37"/>
      <c r="N108" s="37"/>
      <c r="O108" s="31"/>
      <c r="P108" s="37">
        <f t="shared" si="11"/>
        <v>9.994</v>
      </c>
    </row>
    <row r="109" spans="1:16" ht="86.25" customHeight="1">
      <c r="A109" s="34" t="s">
        <v>229</v>
      </c>
      <c r="B109" s="35" t="s">
        <v>57</v>
      </c>
      <c r="C109" s="51" t="s">
        <v>238</v>
      </c>
      <c r="D109" s="37">
        <f t="shared" si="10"/>
        <v>714.2</v>
      </c>
      <c r="E109" s="37">
        <v>714.2</v>
      </c>
      <c r="F109" s="37"/>
      <c r="G109" s="37"/>
      <c r="H109" s="37"/>
      <c r="I109" s="37"/>
      <c r="J109" s="37"/>
      <c r="K109" s="37"/>
      <c r="L109" s="37"/>
      <c r="M109" s="37"/>
      <c r="N109" s="37"/>
      <c r="O109" s="31"/>
      <c r="P109" s="37">
        <f t="shared" si="11"/>
        <v>714.2</v>
      </c>
    </row>
    <row r="110" spans="1:16" ht="260.25" customHeight="1">
      <c r="A110" s="34" t="s">
        <v>262</v>
      </c>
      <c r="B110" s="35"/>
      <c r="C110" s="84" t="s">
        <v>263</v>
      </c>
      <c r="D110" s="37">
        <f>E110+H110</f>
        <v>184.574</v>
      </c>
      <c r="E110" s="37">
        <f>E111+E112</f>
        <v>184.574</v>
      </c>
      <c r="F110" s="37"/>
      <c r="G110" s="37"/>
      <c r="H110" s="37"/>
      <c r="I110" s="37"/>
      <c r="J110" s="37"/>
      <c r="K110" s="37"/>
      <c r="L110" s="37"/>
      <c r="M110" s="37"/>
      <c r="N110" s="37"/>
      <c r="O110" s="31"/>
      <c r="P110" s="37">
        <f t="shared" si="11"/>
        <v>184.574</v>
      </c>
    </row>
    <row r="111" spans="1:16" ht="62.25" customHeight="1">
      <c r="A111" s="34" t="s">
        <v>264</v>
      </c>
      <c r="B111" s="35" t="s">
        <v>265</v>
      </c>
      <c r="C111" s="51" t="s">
        <v>266</v>
      </c>
      <c r="D111" s="37">
        <f>E111+H111</f>
        <v>33.730000000000004</v>
      </c>
      <c r="E111" s="37">
        <f>18+6.43+9.3</f>
        <v>33.730000000000004</v>
      </c>
      <c r="F111" s="37"/>
      <c r="G111" s="37"/>
      <c r="H111" s="37"/>
      <c r="I111" s="37"/>
      <c r="J111" s="37"/>
      <c r="K111" s="37"/>
      <c r="L111" s="37"/>
      <c r="M111" s="37"/>
      <c r="N111" s="37"/>
      <c r="O111" s="31"/>
      <c r="P111" s="37">
        <f t="shared" si="11"/>
        <v>33.730000000000004</v>
      </c>
    </row>
    <row r="112" spans="1:16" ht="71.25" customHeight="1">
      <c r="A112" s="34" t="s">
        <v>267</v>
      </c>
      <c r="B112" s="35" t="s">
        <v>268</v>
      </c>
      <c r="C112" s="51" t="s">
        <v>269</v>
      </c>
      <c r="D112" s="37">
        <f>E112+H112</f>
        <v>150.844</v>
      </c>
      <c r="E112" s="37">
        <f>44+55.844+51</f>
        <v>150.844</v>
      </c>
      <c r="F112" s="37"/>
      <c r="G112" s="37"/>
      <c r="H112" s="37"/>
      <c r="I112" s="37"/>
      <c r="J112" s="37"/>
      <c r="K112" s="37"/>
      <c r="L112" s="37"/>
      <c r="M112" s="37"/>
      <c r="N112" s="37"/>
      <c r="O112" s="31"/>
      <c r="P112" s="37">
        <f t="shared" si="11"/>
        <v>150.844</v>
      </c>
    </row>
    <row r="113" spans="1:16" s="8" customFormat="1" ht="24.75" customHeight="1">
      <c r="A113" s="34"/>
      <c r="B113" s="35"/>
      <c r="C113" s="30" t="s">
        <v>9</v>
      </c>
      <c r="D113" s="40">
        <f>E113+H113</f>
        <v>98000.964</v>
      </c>
      <c r="E113" s="40">
        <f>E65+E73+E81+E92+E93+E94+E97+E99+E103+E106+E109+E91+E110</f>
        <v>98000.964</v>
      </c>
      <c r="F113" s="40">
        <f>F65+F73+F81+F92+F93+F94+F97+F99+F103+F106+F109+F91+F110</f>
        <v>3063.8199999999997</v>
      </c>
      <c r="G113" s="40">
        <f>G65+G73+G81+G92+G93+G94+G97+G99+G103+G106+G109+G91+G110</f>
        <v>229.3</v>
      </c>
      <c r="H113" s="40">
        <f>H65+H73+H81+H92+H93+H94+H97+H99+H103+H106+H109+H91+H110</f>
        <v>0</v>
      </c>
      <c r="I113" s="40">
        <f aca="true" t="shared" si="14" ref="I113:P113">I65+I73+I81+I92+I93+I94+I97+I99+I103+I106+I109+I91</f>
        <v>230.001</v>
      </c>
      <c r="J113" s="40">
        <f t="shared" si="14"/>
        <v>230.001</v>
      </c>
      <c r="K113" s="40">
        <f t="shared" si="14"/>
        <v>24</v>
      </c>
      <c r="L113" s="40">
        <f t="shared" si="14"/>
        <v>0</v>
      </c>
      <c r="M113" s="40">
        <f t="shared" si="14"/>
        <v>0</v>
      </c>
      <c r="N113" s="40">
        <f t="shared" si="14"/>
        <v>0</v>
      </c>
      <c r="O113" s="40">
        <f t="shared" si="14"/>
        <v>0</v>
      </c>
      <c r="P113" s="40">
        <f t="shared" si="14"/>
        <v>98046.39100000002</v>
      </c>
    </row>
    <row r="114" spans="1:16" s="8" customFormat="1" ht="20.25">
      <c r="A114" s="34"/>
      <c r="B114" s="35"/>
      <c r="C114" s="61"/>
      <c r="D114" s="37"/>
      <c r="E114" s="37"/>
      <c r="F114" s="37"/>
      <c r="G114" s="37"/>
      <c r="H114" s="37"/>
      <c r="I114" s="37"/>
      <c r="J114" s="37"/>
      <c r="K114" s="37"/>
      <c r="L114" s="37"/>
      <c r="M114" s="37"/>
      <c r="N114" s="37"/>
      <c r="O114" s="31"/>
      <c r="P114" s="37"/>
    </row>
    <row r="115" spans="1:16" ht="27.75" customHeight="1">
      <c r="A115" s="34" t="s">
        <v>164</v>
      </c>
      <c r="B115" s="35"/>
      <c r="C115" s="66" t="s">
        <v>206</v>
      </c>
      <c r="D115" s="37"/>
      <c r="E115" s="37"/>
      <c r="F115" s="37"/>
      <c r="G115" s="37"/>
      <c r="H115" s="37"/>
      <c r="I115" s="37"/>
      <c r="J115" s="37"/>
      <c r="K115" s="37"/>
      <c r="L115" s="37"/>
      <c r="M115" s="37"/>
      <c r="N115" s="37"/>
      <c r="O115" s="31"/>
      <c r="P115" s="37"/>
    </row>
    <row r="116" spans="1:16" ht="25.5" customHeight="1">
      <c r="A116" s="34" t="s">
        <v>165</v>
      </c>
      <c r="B116" s="35"/>
      <c r="C116" s="66" t="s">
        <v>206</v>
      </c>
      <c r="D116" s="37"/>
      <c r="E116" s="37"/>
      <c r="F116" s="37"/>
      <c r="G116" s="37"/>
      <c r="H116" s="37"/>
      <c r="I116" s="37"/>
      <c r="J116" s="37"/>
      <c r="K116" s="37"/>
      <c r="L116" s="37"/>
      <c r="M116" s="37"/>
      <c r="N116" s="37"/>
      <c r="O116" s="31"/>
      <c r="P116" s="37"/>
    </row>
    <row r="117" spans="1:16" ht="31.5" customHeight="1">
      <c r="A117" s="34" t="s">
        <v>166</v>
      </c>
      <c r="B117" s="60" t="s">
        <v>12</v>
      </c>
      <c r="C117" s="30" t="s">
        <v>11</v>
      </c>
      <c r="D117" s="40">
        <f>H117+E117</f>
        <v>4246.522000000001</v>
      </c>
      <c r="E117" s="40">
        <f>E123+E118+E119+E120+E121</f>
        <v>4246.522000000001</v>
      </c>
      <c r="F117" s="40">
        <f>F123+F118+F119+F120+F121</f>
        <v>2958.81</v>
      </c>
      <c r="G117" s="40">
        <f>G123+G118+G119+G120+G121</f>
        <v>414.20000000000005</v>
      </c>
      <c r="H117" s="40"/>
      <c r="I117" s="40">
        <f aca="true" t="shared" si="15" ref="I117:I123">J117+M117</f>
        <v>56.1</v>
      </c>
      <c r="J117" s="40">
        <f>K120+J123+J118+J119+J120+J121</f>
        <v>56.1</v>
      </c>
      <c r="K117" s="40">
        <f>L120+K123+K118+K119+K120+K121</f>
        <v>40.17</v>
      </c>
      <c r="L117" s="40">
        <f>M120+L123+L118+L119+L120+L121</f>
        <v>0</v>
      </c>
      <c r="M117" s="40">
        <f>M123+M118+M119+M120+M121</f>
        <v>0</v>
      </c>
      <c r="N117" s="40">
        <f>N123+N118+N119+N120+N121</f>
        <v>0</v>
      </c>
      <c r="O117" s="40">
        <f>O123+O118+O119+O120+O121</f>
        <v>0</v>
      </c>
      <c r="P117" s="40">
        <f>I117+D117</f>
        <v>4302.622000000001</v>
      </c>
    </row>
    <row r="118" spans="1:16" ht="27.75" customHeight="1">
      <c r="A118" s="34" t="s">
        <v>155</v>
      </c>
      <c r="B118" s="35" t="s">
        <v>17</v>
      </c>
      <c r="C118" s="61" t="s">
        <v>13</v>
      </c>
      <c r="D118" s="37">
        <f aca="true" t="shared" si="16" ref="D118:D127">H118+E118</f>
        <v>1719.5</v>
      </c>
      <c r="E118" s="64">
        <f>1694.2+25.3</f>
        <v>1719.5</v>
      </c>
      <c r="F118" s="37">
        <v>1265.75</v>
      </c>
      <c r="G118" s="37">
        <v>156.9</v>
      </c>
      <c r="H118" s="37"/>
      <c r="I118" s="37">
        <f t="shared" si="15"/>
        <v>0</v>
      </c>
      <c r="J118" s="37"/>
      <c r="K118" s="37"/>
      <c r="L118" s="31"/>
      <c r="M118" s="37">
        <f>N118</f>
        <v>0</v>
      </c>
      <c r="N118" s="37"/>
      <c r="O118" s="31"/>
      <c r="P118" s="37">
        <f aca="true" t="shared" si="17" ref="P118:P127">I118+D118</f>
        <v>1719.5</v>
      </c>
    </row>
    <row r="119" spans="1:16" ht="33" customHeight="1">
      <c r="A119" s="34" t="s">
        <v>156</v>
      </c>
      <c r="B119" s="35" t="s">
        <v>18</v>
      </c>
      <c r="C119" s="61" t="s">
        <v>14</v>
      </c>
      <c r="D119" s="37">
        <f t="shared" si="16"/>
        <v>404.40000000000003</v>
      </c>
      <c r="E119" s="64">
        <f>402.7+5.6-3.9</f>
        <v>404.40000000000003</v>
      </c>
      <c r="F119" s="37">
        <f>279.03-4.8</f>
        <v>274.22999999999996</v>
      </c>
      <c r="G119" s="37">
        <v>64.5</v>
      </c>
      <c r="H119" s="37"/>
      <c r="I119" s="37">
        <f t="shared" si="15"/>
        <v>0</v>
      </c>
      <c r="J119" s="37"/>
      <c r="K119" s="37"/>
      <c r="L119" s="37"/>
      <c r="M119" s="37"/>
      <c r="N119" s="37"/>
      <c r="O119" s="31"/>
      <c r="P119" s="37">
        <f t="shared" si="17"/>
        <v>404.40000000000003</v>
      </c>
    </row>
    <row r="120" spans="1:16" ht="45" customHeight="1">
      <c r="A120" s="34" t="s">
        <v>157</v>
      </c>
      <c r="B120" s="35" t="s">
        <v>20</v>
      </c>
      <c r="C120" s="51" t="s">
        <v>22</v>
      </c>
      <c r="D120" s="37">
        <f t="shared" si="16"/>
        <v>895.4</v>
      </c>
      <c r="E120" s="64">
        <f>873.1+12.3+10</f>
        <v>895.4</v>
      </c>
      <c r="F120" s="37">
        <v>614.39</v>
      </c>
      <c r="G120" s="37">
        <v>121.7</v>
      </c>
      <c r="H120" s="37"/>
      <c r="I120" s="37">
        <f t="shared" si="15"/>
        <v>6</v>
      </c>
      <c r="J120" s="37">
        <v>6</v>
      </c>
      <c r="K120" s="37"/>
      <c r="L120" s="37"/>
      <c r="M120" s="37"/>
      <c r="N120" s="37"/>
      <c r="O120" s="31"/>
      <c r="P120" s="37">
        <f t="shared" si="17"/>
        <v>901.4</v>
      </c>
    </row>
    <row r="121" spans="1:16" ht="32.25" customHeight="1">
      <c r="A121" s="34" t="s">
        <v>158</v>
      </c>
      <c r="B121" s="35" t="s">
        <v>0</v>
      </c>
      <c r="C121" s="51" t="s">
        <v>1</v>
      </c>
      <c r="D121" s="37">
        <f t="shared" si="16"/>
        <v>828.5</v>
      </c>
      <c r="E121" s="64">
        <f>815.8+12.7</f>
        <v>828.5</v>
      </c>
      <c r="F121" s="37">
        <v>640.04</v>
      </c>
      <c r="G121" s="37">
        <v>44.1</v>
      </c>
      <c r="H121" s="37"/>
      <c r="I121" s="37">
        <f t="shared" si="15"/>
        <v>48.2</v>
      </c>
      <c r="J121" s="37">
        <v>48.2</v>
      </c>
      <c r="K121" s="37">
        <v>40.17</v>
      </c>
      <c r="L121" s="37"/>
      <c r="M121" s="37"/>
      <c r="N121" s="37"/>
      <c r="O121" s="31"/>
      <c r="P121" s="37">
        <f t="shared" si="17"/>
        <v>876.7</v>
      </c>
    </row>
    <row r="122" spans="1:16" ht="49.5" customHeight="1">
      <c r="A122" s="34" t="s">
        <v>230</v>
      </c>
      <c r="B122" s="35"/>
      <c r="C122" s="51" t="s">
        <v>179</v>
      </c>
      <c r="D122" s="37">
        <f t="shared" si="16"/>
        <v>398.72200000000004</v>
      </c>
      <c r="E122" s="37">
        <f>E123</f>
        <v>398.72200000000004</v>
      </c>
      <c r="F122" s="37">
        <f>F123</f>
        <v>164.4</v>
      </c>
      <c r="G122" s="37">
        <f>G123</f>
        <v>27</v>
      </c>
      <c r="H122" s="37"/>
      <c r="I122" s="37">
        <f t="shared" si="15"/>
        <v>1.9</v>
      </c>
      <c r="J122" s="37">
        <f aca="true" t="shared" si="18" ref="J122:O122">J123</f>
        <v>1.9</v>
      </c>
      <c r="K122" s="37">
        <f t="shared" si="18"/>
        <v>0</v>
      </c>
      <c r="L122" s="37">
        <f t="shared" si="18"/>
        <v>0</v>
      </c>
      <c r="M122" s="37">
        <f t="shared" si="18"/>
        <v>0</v>
      </c>
      <c r="N122" s="37">
        <f t="shared" si="18"/>
        <v>0</v>
      </c>
      <c r="O122" s="37">
        <f t="shared" si="18"/>
        <v>0</v>
      </c>
      <c r="P122" s="37">
        <f t="shared" si="17"/>
        <v>400.622</v>
      </c>
    </row>
    <row r="123" spans="1:16" ht="55.5" customHeight="1">
      <c r="A123" s="34" t="s">
        <v>231</v>
      </c>
      <c r="B123" s="35" t="s">
        <v>21</v>
      </c>
      <c r="C123" s="51" t="s">
        <v>160</v>
      </c>
      <c r="D123" s="37">
        <f>D122</f>
        <v>398.72200000000004</v>
      </c>
      <c r="E123" s="37">
        <f>237.1+3.2+152.622+5.8</f>
        <v>398.72200000000004</v>
      </c>
      <c r="F123" s="37">
        <f>159.6+4.8</f>
        <v>164.4</v>
      </c>
      <c r="G123" s="37">
        <v>27</v>
      </c>
      <c r="H123" s="37"/>
      <c r="I123" s="37">
        <f t="shared" si="15"/>
        <v>1.9</v>
      </c>
      <c r="J123" s="37">
        <v>1.9</v>
      </c>
      <c r="K123" s="37"/>
      <c r="L123" s="37"/>
      <c r="M123" s="37"/>
      <c r="N123" s="37"/>
      <c r="O123" s="31"/>
      <c r="P123" s="37">
        <f t="shared" si="17"/>
        <v>400.622</v>
      </c>
    </row>
    <row r="124" spans="1:16" ht="55.5" customHeight="1">
      <c r="A124" s="34" t="s">
        <v>286</v>
      </c>
      <c r="B124" s="35"/>
      <c r="C124" s="51" t="s">
        <v>285</v>
      </c>
      <c r="D124" s="37">
        <f>D125</f>
        <v>30.988</v>
      </c>
      <c r="E124" s="37">
        <f>E125</f>
        <v>30.988</v>
      </c>
      <c r="F124" s="37"/>
      <c r="G124" s="37"/>
      <c r="H124" s="37"/>
      <c r="I124" s="37"/>
      <c r="J124" s="37"/>
      <c r="K124" s="37"/>
      <c r="L124" s="37"/>
      <c r="M124" s="37"/>
      <c r="N124" s="37"/>
      <c r="O124" s="31"/>
      <c r="P124" s="37">
        <f t="shared" si="17"/>
        <v>30.988</v>
      </c>
    </row>
    <row r="125" spans="1:16" ht="55.5" customHeight="1">
      <c r="A125" s="34" t="s">
        <v>284</v>
      </c>
      <c r="B125" s="35" t="s">
        <v>283</v>
      </c>
      <c r="C125" s="88" t="s">
        <v>282</v>
      </c>
      <c r="D125" s="37">
        <f>E125</f>
        <v>30.988</v>
      </c>
      <c r="E125" s="37">
        <v>30.988</v>
      </c>
      <c r="F125" s="37"/>
      <c r="G125" s="37"/>
      <c r="H125" s="37"/>
      <c r="I125" s="37"/>
      <c r="J125" s="37"/>
      <c r="K125" s="37"/>
      <c r="L125" s="37"/>
      <c r="M125" s="37"/>
      <c r="N125" s="37"/>
      <c r="O125" s="31"/>
      <c r="P125" s="37">
        <f t="shared" si="17"/>
        <v>30.988</v>
      </c>
    </row>
    <row r="126" spans="1:16" ht="55.5" customHeight="1">
      <c r="A126" s="34" t="s">
        <v>243</v>
      </c>
      <c r="B126" s="35" t="s">
        <v>244</v>
      </c>
      <c r="C126" s="36" t="s">
        <v>245</v>
      </c>
      <c r="D126" s="37">
        <f t="shared" si="16"/>
        <v>1623.8</v>
      </c>
      <c r="E126" s="64">
        <v>1623.8</v>
      </c>
      <c r="F126" s="37"/>
      <c r="G126" s="37"/>
      <c r="H126" s="37"/>
      <c r="I126" s="37"/>
      <c r="J126" s="37"/>
      <c r="K126" s="37"/>
      <c r="L126" s="37"/>
      <c r="M126" s="37"/>
      <c r="N126" s="37"/>
      <c r="O126" s="31"/>
      <c r="P126" s="37">
        <f t="shared" si="17"/>
        <v>1623.8</v>
      </c>
    </row>
    <row r="127" spans="1:16" ht="55.5" customHeight="1">
      <c r="A127" s="34" t="s">
        <v>246</v>
      </c>
      <c r="B127" s="35" t="s">
        <v>244</v>
      </c>
      <c r="C127" s="82" t="s">
        <v>247</v>
      </c>
      <c r="D127" s="37">
        <f t="shared" si="16"/>
        <v>1623.8</v>
      </c>
      <c r="E127" s="64">
        <v>1623.8</v>
      </c>
      <c r="F127" s="37"/>
      <c r="G127" s="37"/>
      <c r="H127" s="37"/>
      <c r="I127" s="37"/>
      <c r="J127" s="37"/>
      <c r="K127" s="37"/>
      <c r="L127" s="37"/>
      <c r="M127" s="37"/>
      <c r="N127" s="37"/>
      <c r="O127" s="31"/>
      <c r="P127" s="37">
        <f t="shared" si="17"/>
        <v>1623.8</v>
      </c>
    </row>
    <row r="128" spans="1:16" ht="20.25">
      <c r="A128" s="34"/>
      <c r="B128" s="35"/>
      <c r="C128" s="59" t="s">
        <v>9</v>
      </c>
      <c r="D128" s="40">
        <f>H128+E128</f>
        <v>5901.31</v>
      </c>
      <c r="E128" s="40">
        <f>E118+E119+E120+E121+E123+E126+E125</f>
        <v>5901.31</v>
      </c>
      <c r="F128" s="40">
        <f aca="true" t="shared" si="19" ref="F128:O128">F118+F119+F120+F121+F123</f>
        <v>2958.81</v>
      </c>
      <c r="G128" s="40">
        <f t="shared" si="19"/>
        <v>414.20000000000005</v>
      </c>
      <c r="H128" s="40">
        <f t="shared" si="19"/>
        <v>0</v>
      </c>
      <c r="I128" s="40">
        <f t="shared" si="19"/>
        <v>56.1</v>
      </c>
      <c r="J128" s="40">
        <f t="shared" si="19"/>
        <v>56.1</v>
      </c>
      <c r="K128" s="40">
        <f t="shared" si="19"/>
        <v>40.17</v>
      </c>
      <c r="L128" s="40">
        <f t="shared" si="19"/>
        <v>0</v>
      </c>
      <c r="M128" s="40">
        <f t="shared" si="19"/>
        <v>0</v>
      </c>
      <c r="N128" s="40">
        <f t="shared" si="19"/>
        <v>0</v>
      </c>
      <c r="O128" s="40">
        <f t="shared" si="19"/>
        <v>0</v>
      </c>
      <c r="P128" s="40">
        <f>P118+P119+P120+P121+P123+P126</f>
        <v>5926.4220000000005</v>
      </c>
    </row>
    <row r="129" spans="1:16" ht="14.25" customHeight="1" hidden="1">
      <c r="A129" s="34"/>
      <c r="B129" s="35"/>
      <c r="C129" s="30"/>
      <c r="D129" s="40"/>
      <c r="E129" s="37"/>
      <c r="F129" s="37"/>
      <c r="G129" s="37"/>
      <c r="H129" s="37"/>
      <c r="I129" s="37"/>
      <c r="J129" s="37"/>
      <c r="K129" s="37"/>
      <c r="L129" s="37"/>
      <c r="M129" s="37"/>
      <c r="N129" s="37">
        <f>SUM(D129,G129)</f>
        <v>0</v>
      </c>
      <c r="O129" s="31"/>
      <c r="P129" s="37">
        <f t="shared" si="11"/>
        <v>0</v>
      </c>
    </row>
    <row r="130" spans="1:16" ht="14.25" customHeight="1">
      <c r="A130" s="34"/>
      <c r="B130" s="35"/>
      <c r="C130" s="30"/>
      <c r="D130" s="40"/>
      <c r="E130" s="37"/>
      <c r="F130" s="37"/>
      <c r="G130" s="37"/>
      <c r="H130" s="37"/>
      <c r="I130" s="37"/>
      <c r="J130" s="37"/>
      <c r="K130" s="37"/>
      <c r="L130" s="37"/>
      <c r="M130" s="37"/>
      <c r="N130" s="37"/>
      <c r="O130" s="31"/>
      <c r="P130" s="37"/>
    </row>
    <row r="131" spans="1:16" ht="21.75" customHeight="1">
      <c r="A131" s="34" t="s">
        <v>167</v>
      </c>
      <c r="B131" s="35"/>
      <c r="C131" s="59" t="s">
        <v>2</v>
      </c>
      <c r="D131" s="37"/>
      <c r="E131" s="37"/>
      <c r="F131" s="37"/>
      <c r="G131" s="37"/>
      <c r="H131" s="37"/>
      <c r="I131" s="37"/>
      <c r="J131" s="37"/>
      <c r="K131" s="37"/>
      <c r="L131" s="37"/>
      <c r="M131" s="37"/>
      <c r="N131" s="37"/>
      <c r="O131" s="31"/>
      <c r="P131" s="37"/>
    </row>
    <row r="132" spans="1:16" ht="51" customHeight="1" hidden="1">
      <c r="A132" s="34"/>
      <c r="B132" s="35"/>
      <c r="C132" s="59" t="s">
        <v>2</v>
      </c>
      <c r="D132" s="37"/>
      <c r="E132" s="37"/>
      <c r="F132" s="37"/>
      <c r="G132" s="37"/>
      <c r="H132" s="37"/>
      <c r="I132" s="37"/>
      <c r="J132" s="37"/>
      <c r="K132" s="37"/>
      <c r="L132" s="37"/>
      <c r="M132" s="37"/>
      <c r="N132" s="37">
        <f>SUM(D132,G132)</f>
        <v>0</v>
      </c>
      <c r="O132" s="31"/>
      <c r="P132" s="37">
        <f t="shared" si="11"/>
        <v>0</v>
      </c>
    </row>
    <row r="133" spans="1:16" ht="27.75" customHeight="1">
      <c r="A133" s="34" t="s">
        <v>168</v>
      </c>
      <c r="B133" s="35"/>
      <c r="C133" s="59" t="s">
        <v>2</v>
      </c>
      <c r="D133" s="37"/>
      <c r="E133" s="37"/>
      <c r="F133" s="37"/>
      <c r="G133" s="37"/>
      <c r="H133" s="37"/>
      <c r="I133" s="37"/>
      <c r="J133" s="37"/>
      <c r="K133" s="37"/>
      <c r="L133" s="37"/>
      <c r="M133" s="37"/>
      <c r="N133" s="37"/>
      <c r="O133" s="31"/>
      <c r="P133" s="37"/>
    </row>
    <row r="134" spans="1:16" ht="28.5" customHeight="1">
      <c r="A134" s="34" t="s">
        <v>159</v>
      </c>
      <c r="B134" s="35" t="s">
        <v>77</v>
      </c>
      <c r="C134" s="51" t="s">
        <v>78</v>
      </c>
      <c r="D134" s="37">
        <v>15</v>
      </c>
      <c r="E134" s="37"/>
      <c r="F134" s="37"/>
      <c r="G134" s="37"/>
      <c r="H134" s="37"/>
      <c r="I134" s="37"/>
      <c r="J134" s="37"/>
      <c r="K134" s="37"/>
      <c r="L134" s="37"/>
      <c r="M134" s="37"/>
      <c r="N134" s="37"/>
      <c r="O134" s="31"/>
      <c r="P134" s="37">
        <f t="shared" si="11"/>
        <v>15</v>
      </c>
    </row>
    <row r="135" spans="1:16" ht="19.5" customHeight="1">
      <c r="A135" s="38"/>
      <c r="B135" s="35"/>
      <c r="C135" s="67" t="s">
        <v>3</v>
      </c>
      <c r="D135" s="81">
        <v>15</v>
      </c>
      <c r="E135" s="81">
        <f>E134</f>
        <v>0</v>
      </c>
      <c r="F135" s="81">
        <f aca="true" t="shared" si="20" ref="F135:P135">F134</f>
        <v>0</v>
      </c>
      <c r="G135" s="81">
        <f t="shared" si="20"/>
        <v>0</v>
      </c>
      <c r="H135" s="81">
        <f t="shared" si="20"/>
        <v>0</v>
      </c>
      <c r="I135" s="81">
        <f t="shared" si="20"/>
        <v>0</v>
      </c>
      <c r="J135" s="81">
        <f t="shared" si="20"/>
        <v>0</v>
      </c>
      <c r="K135" s="81">
        <f t="shared" si="20"/>
        <v>0</v>
      </c>
      <c r="L135" s="81">
        <f t="shared" si="20"/>
        <v>0</v>
      </c>
      <c r="M135" s="81">
        <f t="shared" si="20"/>
        <v>0</v>
      </c>
      <c r="N135" s="81">
        <f t="shared" si="20"/>
        <v>0</v>
      </c>
      <c r="O135" s="81">
        <f t="shared" si="20"/>
        <v>0</v>
      </c>
      <c r="P135" s="81">
        <f t="shared" si="20"/>
        <v>15</v>
      </c>
    </row>
    <row r="136" spans="1:16" ht="61.5" customHeight="1" hidden="1">
      <c r="A136" s="38"/>
      <c r="B136" s="35"/>
      <c r="C136" s="68"/>
      <c r="D136" s="37"/>
      <c r="E136" s="37"/>
      <c r="F136" s="37"/>
      <c r="G136" s="37"/>
      <c r="H136" s="37"/>
      <c r="I136" s="37"/>
      <c r="J136" s="37"/>
      <c r="K136" s="37"/>
      <c r="L136" s="37"/>
      <c r="M136" s="37"/>
      <c r="N136" s="37"/>
      <c r="O136" s="31"/>
      <c r="P136" s="37">
        <f>I136+D136</f>
        <v>0</v>
      </c>
    </row>
    <row r="137" spans="1:16" ht="20.25">
      <c r="A137" s="38"/>
      <c r="B137" s="35"/>
      <c r="C137" s="30" t="s">
        <v>67</v>
      </c>
      <c r="D137" s="40">
        <f>E137+H137+D134</f>
        <v>197672.90600000002</v>
      </c>
      <c r="E137" s="40">
        <f>E135+E128+E113+E36+E19+E61</f>
        <v>197657.90600000002</v>
      </c>
      <c r="F137" s="40">
        <f>F135+F128+F113+F36+F19+F61</f>
        <v>53973.03</v>
      </c>
      <c r="G137" s="40">
        <f>G135+G128+G113+G36+G19+G61</f>
        <v>12849.6</v>
      </c>
      <c r="H137" s="40">
        <f>H135+H128+H113+H36+H19+H61</f>
        <v>0</v>
      </c>
      <c r="I137" s="40">
        <f>M137+J137</f>
        <v>2086.594</v>
      </c>
      <c r="J137" s="40">
        <f aca="true" t="shared" si="21" ref="J137:O137">J135+J128+J113+J36+J19+J61</f>
        <v>619.661</v>
      </c>
      <c r="K137" s="40">
        <f t="shared" si="21"/>
        <v>209.17000000000002</v>
      </c>
      <c r="L137" s="40">
        <f t="shared" si="21"/>
        <v>6</v>
      </c>
      <c r="M137" s="40">
        <f t="shared" si="21"/>
        <v>1466.933</v>
      </c>
      <c r="N137" s="40">
        <f t="shared" si="21"/>
        <v>1466.933</v>
      </c>
      <c r="O137" s="40">
        <f t="shared" si="21"/>
        <v>1466.933</v>
      </c>
      <c r="P137" s="40">
        <f>I137+D137</f>
        <v>199759.50000000003</v>
      </c>
    </row>
    <row r="138" spans="1:17" ht="20.25">
      <c r="A138" s="38"/>
      <c r="B138" s="35"/>
      <c r="C138" s="61"/>
      <c r="D138" s="37"/>
      <c r="E138" s="37"/>
      <c r="F138" s="37"/>
      <c r="G138" s="37"/>
      <c r="H138" s="37"/>
      <c r="I138" s="37"/>
      <c r="J138" s="37"/>
      <c r="K138" s="37"/>
      <c r="L138" s="37"/>
      <c r="M138" s="37"/>
      <c r="N138" s="37"/>
      <c r="O138" s="31"/>
      <c r="P138" s="32"/>
      <c r="Q138" s="10"/>
    </row>
    <row r="139" spans="1:16" ht="18.75" customHeight="1">
      <c r="A139" s="38"/>
      <c r="B139" s="35"/>
      <c r="C139" s="42"/>
      <c r="D139" s="42"/>
      <c r="E139" s="32"/>
      <c r="F139" s="32"/>
      <c r="G139" s="69"/>
      <c r="H139" s="122"/>
      <c r="I139" s="122"/>
      <c r="J139" s="122"/>
      <c r="K139" s="122"/>
      <c r="L139" s="70"/>
      <c r="M139" s="71" t="s">
        <v>61</v>
      </c>
      <c r="N139" s="70"/>
      <c r="O139" s="72"/>
      <c r="P139" s="32"/>
    </row>
    <row r="140" spans="1:16" ht="50.25" customHeight="1">
      <c r="A140" s="38"/>
      <c r="B140" s="35"/>
      <c r="C140" s="30" t="s">
        <v>239</v>
      </c>
      <c r="D140" s="31"/>
      <c r="E140" s="31"/>
      <c r="F140" s="31"/>
      <c r="G140" s="70" t="s">
        <v>240</v>
      </c>
      <c r="H140" s="70"/>
      <c r="I140" s="73"/>
      <c r="J140" s="70"/>
      <c r="K140" s="70"/>
      <c r="L140" s="70"/>
      <c r="M140" s="70"/>
      <c r="N140" s="70"/>
      <c r="O140" s="32"/>
      <c r="P140" s="32"/>
    </row>
    <row r="141" spans="1:6" ht="15.75" hidden="1">
      <c r="A141" s="14"/>
      <c r="B141" s="11"/>
      <c r="C141" s="4"/>
      <c r="D141" s="10"/>
      <c r="E141" s="10"/>
      <c r="F141" s="10"/>
    </row>
    <row r="142" spans="1:14" ht="15.75" hidden="1">
      <c r="A142" s="14"/>
      <c r="B142" s="11"/>
      <c r="C142" s="6"/>
      <c r="D142" s="9"/>
      <c r="E142" s="9"/>
      <c r="F142" s="9"/>
      <c r="G142" s="7">
        <f>SUM(H142,K142)</f>
        <v>0</v>
      </c>
      <c r="H142" s="7">
        <f>SUM(H16)</f>
        <v>0</v>
      </c>
      <c r="I142" s="7">
        <f>SUM(I16)</f>
        <v>1.26</v>
      </c>
      <c r="J142" s="7">
        <f>SUM(J16)</f>
        <v>1.26</v>
      </c>
      <c r="K142" s="7">
        <f>SUM(K16)</f>
        <v>0</v>
      </c>
      <c r="L142" s="7"/>
      <c r="M142" s="7"/>
      <c r="N142" s="7" t="e">
        <f>SUM(#REF!,G142)</f>
        <v>#REF!</v>
      </c>
    </row>
    <row r="143" spans="1:14" ht="15.75" hidden="1">
      <c r="A143" s="14"/>
      <c r="B143" s="11"/>
      <c r="C143" s="6"/>
      <c r="D143" s="9"/>
      <c r="E143" s="9"/>
      <c r="F143" s="9"/>
      <c r="G143" s="7" t="e">
        <f aca="true" t="shared" si="22" ref="G143:G161">SUM(H143,K143)</f>
        <v>#REF!</v>
      </c>
      <c r="H143" s="7" t="e">
        <f>SUM(#REF!)</f>
        <v>#REF!</v>
      </c>
      <c r="I143" s="7" t="e">
        <f>SUM(#REF!)</f>
        <v>#REF!</v>
      </c>
      <c r="J143" s="7" t="e">
        <f>SUM(#REF!)</f>
        <v>#REF!</v>
      </c>
      <c r="K143" s="7" t="e">
        <f>SUM(#REF!)</f>
        <v>#REF!</v>
      </c>
      <c r="L143" s="7"/>
      <c r="M143" s="7"/>
      <c r="N143" s="7" t="e">
        <f>SUM(#REF!,G143)</f>
        <v>#REF!</v>
      </c>
    </row>
    <row r="144" spans="1:14" ht="15.75" hidden="1">
      <c r="A144" s="14"/>
      <c r="B144" s="11"/>
      <c r="C144" s="6"/>
      <c r="D144" s="9"/>
      <c r="E144" s="9"/>
      <c r="F144" s="9"/>
      <c r="G144" s="7" t="e">
        <f t="shared" si="22"/>
        <v>#REF!</v>
      </c>
      <c r="H144" s="7" t="e">
        <f>SUM(H36,#REF!,#REF!,#REF!,#REF!)</f>
        <v>#REF!</v>
      </c>
      <c r="I144" s="7" t="e">
        <f>SUM(I36,#REF!,#REF!,#REF!,#REF!)</f>
        <v>#REF!</v>
      </c>
      <c r="J144" s="7" t="e">
        <f>SUM(J36,#REF!,#REF!,#REF!,#REF!)</f>
        <v>#REF!</v>
      </c>
      <c r="K144" s="7" t="e">
        <f>SUM(K36,#REF!,#REF!,#REF!,#REF!)</f>
        <v>#REF!</v>
      </c>
      <c r="L144" s="7"/>
      <c r="M144" s="7"/>
      <c r="N144" s="7" t="e">
        <f>SUM(#REF!,G144)</f>
        <v>#REF!</v>
      </c>
    </row>
    <row r="145" spans="1:14" ht="15.75" hidden="1">
      <c r="A145" s="14"/>
      <c r="B145" s="11"/>
      <c r="C145" s="6"/>
      <c r="D145" s="9"/>
      <c r="E145" s="9"/>
      <c r="F145" s="9"/>
      <c r="G145" s="7">
        <f t="shared" si="22"/>
        <v>0</v>
      </c>
      <c r="H145" s="7">
        <f>SUM(H39)</f>
        <v>0</v>
      </c>
      <c r="I145" s="7">
        <f>SUM(I39)</f>
        <v>390.89000000000004</v>
      </c>
      <c r="J145" s="7">
        <f>SUM(J39)</f>
        <v>7.8</v>
      </c>
      <c r="K145" s="7">
        <f>SUM(K39)</f>
        <v>0</v>
      </c>
      <c r="L145" s="7"/>
      <c r="M145" s="7"/>
      <c r="N145" s="7" t="e">
        <f>SUM(#REF!,G145)</f>
        <v>#REF!</v>
      </c>
    </row>
    <row r="146" spans="1:14" ht="15.75" hidden="1">
      <c r="A146" s="14"/>
      <c r="B146" s="11"/>
      <c r="C146" s="6"/>
      <c r="D146" s="9"/>
      <c r="E146" s="9"/>
      <c r="F146" s="9"/>
      <c r="G146" s="7" t="e">
        <f t="shared" si="22"/>
        <v>#REF!</v>
      </c>
      <c r="H146" s="7" t="e">
        <f>SUM(H66:H80,#REF!)</f>
        <v>#REF!</v>
      </c>
      <c r="I146" s="7" t="e">
        <f>SUM(I66:I80,#REF!)</f>
        <v>#REF!</v>
      </c>
      <c r="J146" s="7" t="e">
        <f>SUM(J66:J80,#REF!)</f>
        <v>#REF!</v>
      </c>
      <c r="K146" s="7" t="e">
        <f>SUM(K66:K80,#REF!)</f>
        <v>#REF!</v>
      </c>
      <c r="L146" s="7"/>
      <c r="M146" s="7"/>
      <c r="N146" s="7" t="e">
        <f>SUM(#REF!,G146)</f>
        <v>#REF!</v>
      </c>
    </row>
    <row r="147" spans="1:14" ht="12.75" customHeight="1" hidden="1">
      <c r="A147" s="14"/>
      <c r="B147" s="11"/>
      <c r="C147" s="6"/>
      <c r="D147" s="9"/>
      <c r="E147" s="9"/>
      <c r="F147" s="9"/>
      <c r="G147" s="7" t="e">
        <f>SUM(#REF!)</f>
        <v>#REF!</v>
      </c>
      <c r="H147" s="7" t="e">
        <f>SUM(#REF!)</f>
        <v>#REF!</v>
      </c>
      <c r="I147" s="7" t="e">
        <f>SUM(#REF!)</f>
        <v>#REF!</v>
      </c>
      <c r="J147" s="7" t="e">
        <f>SUM(#REF!)</f>
        <v>#REF!</v>
      </c>
      <c r="K147" s="7" t="e">
        <f>SUM(#REF!)</f>
        <v>#REF!</v>
      </c>
      <c r="L147" s="7"/>
      <c r="M147" s="7"/>
      <c r="N147" s="7" t="e">
        <f>SUM(#REF!,G147)</f>
        <v>#REF!</v>
      </c>
    </row>
    <row r="148" spans="1:14" ht="15.75" hidden="1">
      <c r="A148" s="14"/>
      <c r="B148" s="11"/>
      <c r="C148" s="6"/>
      <c r="D148" s="9"/>
      <c r="E148" s="9"/>
      <c r="F148" s="9"/>
      <c r="G148" s="7" t="e">
        <f t="shared" si="22"/>
        <v>#REF!</v>
      </c>
      <c r="H148" s="7" t="e">
        <f>SUM(#REF!,H117)</f>
        <v>#REF!</v>
      </c>
      <c r="I148" s="7" t="e">
        <f>SUM(#REF!,I117)</f>
        <v>#REF!</v>
      </c>
      <c r="J148" s="7" t="e">
        <f>SUM(#REF!,J117)</f>
        <v>#REF!</v>
      </c>
      <c r="K148" s="7" t="e">
        <f>SUM(#REF!,K117)</f>
        <v>#REF!</v>
      </c>
      <c r="L148" s="7"/>
      <c r="M148" s="7"/>
      <c r="N148" s="7" t="e">
        <f>SUM(#REF!,G148)</f>
        <v>#REF!</v>
      </c>
    </row>
    <row r="149" spans="1:14" ht="15.75" hidden="1">
      <c r="A149" s="14"/>
      <c r="B149" s="11"/>
      <c r="C149" s="6"/>
      <c r="D149" s="9"/>
      <c r="E149" s="9"/>
      <c r="F149" s="9"/>
      <c r="G149" s="7" t="e">
        <f t="shared" si="22"/>
        <v>#REF!</v>
      </c>
      <c r="H149" s="7" t="e">
        <f>SUM(#REF!,#REF!)</f>
        <v>#REF!</v>
      </c>
      <c r="I149" s="7" t="e">
        <f>SUM(#REF!,#REF!)</f>
        <v>#REF!</v>
      </c>
      <c r="J149" s="7" t="e">
        <f>SUM(#REF!,#REF!)</f>
        <v>#REF!</v>
      </c>
      <c r="K149" s="7" t="e">
        <f>SUM(#REF!,#REF!)</f>
        <v>#REF!</v>
      </c>
      <c r="L149" s="7"/>
      <c r="M149" s="7"/>
      <c r="N149" s="7" t="e">
        <f>SUM(#REF!,G149)</f>
        <v>#REF!</v>
      </c>
    </row>
    <row r="150" spans="1:14" ht="15.75" hidden="1">
      <c r="A150" s="14"/>
      <c r="B150" s="11"/>
      <c r="C150" s="6"/>
      <c r="D150" s="9"/>
      <c r="E150" s="9"/>
      <c r="F150" s="9"/>
      <c r="G150" s="7" t="e">
        <f t="shared" si="22"/>
        <v>#REF!</v>
      </c>
      <c r="H150" s="7" t="e">
        <f>SUM(#REF!)</f>
        <v>#REF!</v>
      </c>
      <c r="I150" s="7" t="e">
        <f>SUM(#REF!)</f>
        <v>#REF!</v>
      </c>
      <c r="J150" s="7" t="e">
        <f>SUM(#REF!)</f>
        <v>#REF!</v>
      </c>
      <c r="K150" s="7" t="e">
        <f>SUM(#REF!)</f>
        <v>#REF!</v>
      </c>
      <c r="L150" s="7"/>
      <c r="M150" s="7"/>
      <c r="N150" s="7" t="e">
        <f>SUM(#REF!,G150)</f>
        <v>#REF!</v>
      </c>
    </row>
    <row r="151" spans="1:14" ht="15.75" hidden="1">
      <c r="A151" s="14"/>
      <c r="B151" s="11"/>
      <c r="C151" s="6"/>
      <c r="D151" s="9"/>
      <c r="E151" s="9"/>
      <c r="F151" s="9"/>
      <c r="G151" s="7" t="e">
        <f t="shared" si="22"/>
        <v>#REF!</v>
      </c>
      <c r="H151" s="7" t="e">
        <f>SUM(#REF!,#REF!,#REF!,#REF!,#REF!,#REF!,#REF!,#REF!,#REF!,#REF!,#REF!)</f>
        <v>#REF!</v>
      </c>
      <c r="I151" s="7" t="e">
        <f>SUM(#REF!,#REF!,#REF!,#REF!,#REF!,#REF!,#REF!,#REF!,#REF!,#REF!,#REF!)</f>
        <v>#REF!</v>
      </c>
      <c r="J151" s="7" t="e">
        <f>SUM(#REF!,#REF!,#REF!,#REF!,#REF!,#REF!,#REF!,#REF!,#REF!,#REF!,#REF!)</f>
        <v>#REF!</v>
      </c>
      <c r="K151" s="7" t="e">
        <f>SUM(#REF!,#REF!,#REF!,#REF!,#REF!,#REF!,#REF!,#REF!,#REF!,#REF!,#REF!)</f>
        <v>#REF!</v>
      </c>
      <c r="L151" s="7"/>
      <c r="M151" s="7"/>
      <c r="N151" s="7" t="e">
        <f>SUM(#REF!,G151)</f>
        <v>#REF!</v>
      </c>
    </row>
    <row r="152" spans="1:14" ht="15.75" hidden="1">
      <c r="A152" s="14"/>
      <c r="B152" s="11"/>
      <c r="C152" s="6"/>
      <c r="D152" s="9"/>
      <c r="E152" s="9"/>
      <c r="F152" s="9"/>
      <c r="G152" s="7" t="e">
        <f t="shared" si="22"/>
        <v>#REF!</v>
      </c>
      <c r="H152" s="7" t="e">
        <f>SUM(#REF!)</f>
        <v>#REF!</v>
      </c>
      <c r="I152" s="7" t="e">
        <f>SUM(#REF!)</f>
        <v>#REF!</v>
      </c>
      <c r="J152" s="7" t="e">
        <f>SUM(#REF!)</f>
        <v>#REF!</v>
      </c>
      <c r="K152" s="7" t="e">
        <f>SUM(#REF!)</f>
        <v>#REF!</v>
      </c>
      <c r="L152" s="7"/>
      <c r="M152" s="7"/>
      <c r="N152" s="7" t="e">
        <f>SUM(#REF!,G152)</f>
        <v>#REF!</v>
      </c>
    </row>
    <row r="153" spans="1:14" ht="15.75" hidden="1">
      <c r="A153" s="14"/>
      <c r="B153" s="11"/>
      <c r="C153" s="6"/>
      <c r="D153" s="9"/>
      <c r="E153" s="9"/>
      <c r="F153" s="9"/>
      <c r="G153" s="7" t="e">
        <f t="shared" si="22"/>
        <v>#REF!</v>
      </c>
      <c r="H153" s="7" t="e">
        <f>SUM(#REF!,#REF!,#REF!,#REF!,#REF!,#REF!)</f>
        <v>#REF!</v>
      </c>
      <c r="I153" s="7" t="e">
        <f>SUM(#REF!,#REF!,#REF!,#REF!,#REF!,#REF!)</f>
        <v>#REF!</v>
      </c>
      <c r="J153" s="7" t="e">
        <f>SUM(#REF!,#REF!,#REF!,#REF!,#REF!,#REF!)</f>
        <v>#REF!</v>
      </c>
      <c r="K153" s="7" t="e">
        <f>SUM(#REF!,#REF!,#REF!,#REF!,#REF!,#REF!)</f>
        <v>#REF!</v>
      </c>
      <c r="L153" s="7"/>
      <c r="M153" s="7"/>
      <c r="N153" s="7" t="e">
        <f>SUM(#REF!,G153)</f>
        <v>#REF!</v>
      </c>
    </row>
    <row r="154" spans="1:14" ht="15.75" hidden="1">
      <c r="A154" s="14"/>
      <c r="B154" s="11"/>
      <c r="C154" s="6"/>
      <c r="D154" s="9"/>
      <c r="E154" s="9"/>
      <c r="F154" s="9"/>
      <c r="G154" s="7" t="e">
        <f t="shared" si="22"/>
        <v>#REF!</v>
      </c>
      <c r="H154" s="7" t="e">
        <f>SUM(#REF!,#REF!)</f>
        <v>#REF!</v>
      </c>
      <c r="I154" s="7" t="e">
        <f>SUM(#REF!,#REF!)</f>
        <v>#REF!</v>
      </c>
      <c r="J154" s="7" t="e">
        <f>SUM(#REF!,#REF!)</f>
        <v>#REF!</v>
      </c>
      <c r="K154" s="7" t="e">
        <f>SUM(#REF!,#REF!)</f>
        <v>#REF!</v>
      </c>
      <c r="L154" s="7"/>
      <c r="M154" s="7"/>
      <c r="N154" s="7" t="e">
        <f>SUM(#REF!,G154)</f>
        <v>#REF!</v>
      </c>
    </row>
    <row r="155" spans="1:14" ht="15.75" hidden="1">
      <c r="A155" s="14"/>
      <c r="B155" s="11"/>
      <c r="C155" s="6"/>
      <c r="D155" s="9"/>
      <c r="E155" s="9"/>
      <c r="F155" s="9"/>
      <c r="G155" s="7" t="e">
        <f t="shared" si="22"/>
        <v>#REF!</v>
      </c>
      <c r="H155" s="7" t="e">
        <f>SUM(#REF!)</f>
        <v>#REF!</v>
      </c>
      <c r="I155" s="7" t="e">
        <f>SUM(#REF!)</f>
        <v>#REF!</v>
      </c>
      <c r="J155" s="7" t="e">
        <f>SUM(#REF!)</f>
        <v>#REF!</v>
      </c>
      <c r="K155" s="7" t="e">
        <f>SUM(#REF!)</f>
        <v>#REF!</v>
      </c>
      <c r="L155" s="7"/>
      <c r="M155" s="7"/>
      <c r="N155" s="7" t="e">
        <f>SUM(#REF!,G155)</f>
        <v>#REF!</v>
      </c>
    </row>
    <row r="156" spans="1:14" ht="15.75" hidden="1">
      <c r="A156" s="14"/>
      <c r="B156" s="15"/>
      <c r="C156" s="6"/>
      <c r="D156" s="9"/>
      <c r="E156" s="9"/>
      <c r="F156" s="9"/>
      <c r="G156" s="7" t="e">
        <f t="shared" si="22"/>
        <v>#REF!</v>
      </c>
      <c r="H156" s="7" t="e">
        <f>SUM(#REF!,#REF!,#REF!,#REF!,#REF!)</f>
        <v>#REF!</v>
      </c>
      <c r="I156" s="7" t="e">
        <f>SUM(#REF!,#REF!,#REF!,#REF!,#REF!)</f>
        <v>#REF!</v>
      </c>
      <c r="J156" s="7" t="e">
        <f>SUM(#REF!,#REF!,#REF!,#REF!,#REF!)</f>
        <v>#REF!</v>
      </c>
      <c r="K156" s="7" t="e">
        <f>SUM(#REF!,#REF!,#REF!,#REF!,#REF!)</f>
        <v>#REF!</v>
      </c>
      <c r="L156" s="7"/>
      <c r="M156" s="7"/>
      <c r="N156" s="7" t="e">
        <f>SUM(#REF!,G156)</f>
        <v>#REF!</v>
      </c>
    </row>
    <row r="157" spans="1:14" ht="15.75" hidden="1">
      <c r="A157" s="14"/>
      <c r="B157" s="15"/>
      <c r="C157" s="6"/>
      <c r="D157" s="9"/>
      <c r="E157" s="9"/>
      <c r="F157" s="9"/>
      <c r="G157" s="7" t="e">
        <f>SUM(#REF!,#REF!,#REF!,#REF!,#REF!,G132)</f>
        <v>#REF!</v>
      </c>
      <c r="H157" s="7" t="e">
        <f>SUM(#REF!,#REF!,#REF!,#REF!,#REF!,H132)</f>
        <v>#REF!</v>
      </c>
      <c r="I157" s="7" t="e">
        <f>SUM(#REF!,#REF!,#REF!,#REF!,#REF!,I132)</f>
        <v>#REF!</v>
      </c>
      <c r="J157" s="7" t="e">
        <f>SUM(#REF!,#REF!,#REF!,#REF!,#REF!,J132)</f>
        <v>#REF!</v>
      </c>
      <c r="K157" s="7" t="e">
        <f>SUM(#REF!,#REF!,#REF!,#REF!,#REF!,K132)</f>
        <v>#REF!</v>
      </c>
      <c r="L157" s="7"/>
      <c r="M157" s="7"/>
      <c r="N157" s="7" t="e">
        <f>SUM(#REF!,G157)</f>
        <v>#REF!</v>
      </c>
    </row>
    <row r="158" spans="1:14" ht="20.25" customHeight="1" hidden="1">
      <c r="A158" s="14"/>
      <c r="B158" s="15"/>
      <c r="C158" s="6"/>
      <c r="D158" s="9"/>
      <c r="E158" s="9"/>
      <c r="F158" s="9"/>
      <c r="G158" s="7" t="e">
        <f t="shared" si="22"/>
        <v>#REF!</v>
      </c>
      <c r="H158" s="7" t="e">
        <f>SUM(#REF!)</f>
        <v>#REF!</v>
      </c>
      <c r="I158" s="7" t="e">
        <f>SUM(#REF!)</f>
        <v>#REF!</v>
      </c>
      <c r="J158" s="7" t="e">
        <f>SUM(#REF!)</f>
        <v>#REF!</v>
      </c>
      <c r="K158" s="7" t="e">
        <f>SUM(#REF!)</f>
        <v>#REF!</v>
      </c>
      <c r="L158" s="7"/>
      <c r="M158" s="7"/>
      <c r="N158" s="7" t="e">
        <f>SUM(#REF!,G158)</f>
        <v>#REF!</v>
      </c>
    </row>
    <row r="159" spans="1:14" ht="21" customHeight="1" hidden="1">
      <c r="A159" s="14"/>
      <c r="B159" s="15"/>
      <c r="C159" s="6"/>
      <c r="D159" s="9"/>
      <c r="E159" s="9"/>
      <c r="F159" s="9"/>
      <c r="G159" s="7" t="e">
        <f t="shared" si="22"/>
        <v>#REF!</v>
      </c>
      <c r="H159" s="7" t="e">
        <f>SUM(#REF!,#REF!)</f>
        <v>#REF!</v>
      </c>
      <c r="I159" s="7" t="e">
        <f>SUM(#REF!,#REF!)</f>
        <v>#REF!</v>
      </c>
      <c r="J159" s="7" t="e">
        <f>SUM(#REF!,#REF!)</f>
        <v>#REF!</v>
      </c>
      <c r="K159" s="7" t="e">
        <f>SUM(#REF!,#REF!)</f>
        <v>#REF!</v>
      </c>
      <c r="L159" s="7"/>
      <c r="M159" s="7"/>
      <c r="N159" s="7" t="e">
        <f>SUM(#REF!,G159)</f>
        <v>#REF!</v>
      </c>
    </row>
    <row r="160" spans="1:14" ht="24.75" customHeight="1" hidden="1">
      <c r="A160" s="14"/>
      <c r="B160" s="15"/>
      <c r="C160" s="6"/>
      <c r="D160" s="9"/>
      <c r="E160" s="9"/>
      <c r="F160" s="9"/>
      <c r="G160" s="7" t="e">
        <f t="shared" si="22"/>
        <v>#REF!</v>
      </c>
      <c r="H160" s="7" t="e">
        <f>SUM(#REF!,#REF!)</f>
        <v>#REF!</v>
      </c>
      <c r="I160" s="7" t="e">
        <f>SUM(#REF!,#REF!)</f>
        <v>#REF!</v>
      </c>
      <c r="J160" s="7" t="e">
        <f>SUM(#REF!,#REF!)</f>
        <v>#REF!</v>
      </c>
      <c r="K160" s="7" t="e">
        <f>SUM(#REF!,#REF!)</f>
        <v>#REF!</v>
      </c>
      <c r="L160" s="7"/>
      <c r="M160" s="7"/>
      <c r="N160" s="7" t="e">
        <f>SUM(#REF!,G160)</f>
        <v>#REF!</v>
      </c>
    </row>
    <row r="161" spans="1:14" ht="24.75" customHeight="1" hidden="1">
      <c r="A161" s="14"/>
      <c r="B161" s="15"/>
      <c r="C161" s="6"/>
      <c r="D161" s="9"/>
      <c r="E161" s="9"/>
      <c r="F161" s="9"/>
      <c r="G161" s="7">
        <f t="shared" si="22"/>
        <v>0</v>
      </c>
      <c r="H161" s="7"/>
      <c r="I161" s="7"/>
      <c r="J161" s="7"/>
      <c r="K161" s="7"/>
      <c r="L161" s="7"/>
      <c r="M161" s="7"/>
      <c r="N161" s="7" t="e">
        <f>SUM(#REF!,G161)</f>
        <v>#REF!</v>
      </c>
    </row>
    <row r="162" spans="1:14" ht="13.5" customHeight="1">
      <c r="A162" s="14"/>
      <c r="B162" s="15"/>
      <c r="C162" s="6"/>
      <c r="D162" s="9"/>
      <c r="E162" s="9"/>
      <c r="F162" s="9"/>
      <c r="G162" s="7"/>
      <c r="H162" s="7"/>
      <c r="I162" s="7"/>
      <c r="J162" s="7"/>
      <c r="K162" s="7"/>
      <c r="L162" s="7"/>
      <c r="M162" s="7"/>
      <c r="N162" s="7"/>
    </row>
    <row r="163" spans="1:14" ht="19.5" customHeight="1">
      <c r="A163" s="14"/>
      <c r="B163" s="15"/>
      <c r="C163" s="6"/>
      <c r="D163" s="9"/>
      <c r="E163" s="9"/>
      <c r="F163" s="9"/>
      <c r="G163" s="7"/>
      <c r="H163" s="7"/>
      <c r="I163" s="7"/>
      <c r="J163" s="7"/>
      <c r="K163" s="7"/>
      <c r="L163" s="7"/>
      <c r="M163" s="7"/>
      <c r="N163" s="7"/>
    </row>
    <row r="164" spans="1:6" ht="15.75">
      <c r="A164" s="14"/>
      <c r="B164" s="15"/>
      <c r="C164" s="5"/>
      <c r="D164" s="10"/>
      <c r="E164" s="10"/>
      <c r="F164" s="10"/>
    </row>
    <row r="165" spans="1:15" ht="15.75">
      <c r="A165" s="14"/>
      <c r="B165" s="15"/>
      <c r="C165" s="5"/>
      <c r="D165" s="10"/>
      <c r="E165" s="10"/>
      <c r="F165" s="10"/>
      <c r="N165" s="10"/>
      <c r="O165" s="12"/>
    </row>
    <row r="166" spans="1:6" ht="15.75">
      <c r="A166" s="14"/>
      <c r="B166" s="15"/>
      <c r="C166" s="5"/>
      <c r="D166" s="10"/>
      <c r="E166" s="10"/>
      <c r="F166" s="10"/>
    </row>
    <row r="167" spans="1:6" ht="15.75">
      <c r="A167" s="14"/>
      <c r="B167" s="15"/>
      <c r="C167" s="5"/>
      <c r="D167" s="10"/>
      <c r="E167" s="10"/>
      <c r="F167" s="10"/>
    </row>
    <row r="168" spans="1:6" ht="15.75">
      <c r="A168" s="14"/>
      <c r="B168" s="15"/>
      <c r="C168" s="5"/>
      <c r="D168" s="10"/>
      <c r="E168" s="10"/>
      <c r="F168" s="10"/>
    </row>
    <row r="169" spans="1:6" ht="15.75">
      <c r="A169" s="14"/>
      <c r="B169" s="15"/>
      <c r="C169" s="5"/>
      <c r="D169" s="10"/>
      <c r="E169" s="10"/>
      <c r="F169" s="10"/>
    </row>
    <row r="170" spans="1:6" ht="15.75">
      <c r="A170" s="14"/>
      <c r="B170" s="15"/>
      <c r="C170" s="5"/>
      <c r="D170" s="10"/>
      <c r="E170" s="10"/>
      <c r="F170" s="10"/>
    </row>
    <row r="171" spans="1:6" ht="15.75">
      <c r="A171" s="14"/>
      <c r="B171" s="15"/>
      <c r="C171" s="5"/>
      <c r="D171" s="10"/>
      <c r="E171" s="10"/>
      <c r="F171" s="10"/>
    </row>
    <row r="172" spans="1:6" ht="15.75">
      <c r="A172" s="14"/>
      <c r="B172" s="15"/>
      <c r="C172" s="5"/>
      <c r="D172" s="10"/>
      <c r="E172" s="10"/>
      <c r="F172" s="10"/>
    </row>
    <row r="173" spans="1:6" ht="15.75">
      <c r="A173" s="14"/>
      <c r="B173" s="15"/>
      <c r="C173" s="5"/>
      <c r="D173" s="10"/>
      <c r="E173" s="10"/>
      <c r="F173" s="10"/>
    </row>
    <row r="174" spans="1:6" ht="15.75">
      <c r="A174" s="14"/>
      <c r="B174" s="15"/>
      <c r="C174" s="5"/>
      <c r="D174" s="10"/>
      <c r="E174" s="10"/>
      <c r="F174" s="10"/>
    </row>
    <row r="175" spans="1:6" ht="15.75">
      <c r="A175" s="14"/>
      <c r="B175" s="15"/>
      <c r="C175" s="5"/>
      <c r="D175" s="10"/>
      <c r="E175" s="10"/>
      <c r="F175" s="10"/>
    </row>
    <row r="176" spans="1:6" ht="15.75">
      <c r="A176" s="14"/>
      <c r="B176" s="15"/>
      <c r="C176" s="5"/>
      <c r="D176" s="10"/>
      <c r="E176" s="10"/>
      <c r="F176" s="10"/>
    </row>
    <row r="177" spans="1:6" ht="15.75">
      <c r="A177" s="14"/>
      <c r="B177" s="15"/>
      <c r="C177" s="5"/>
      <c r="D177" s="10"/>
      <c r="E177" s="10"/>
      <c r="F177" s="10"/>
    </row>
    <row r="178" spans="1:6" ht="15.75">
      <c r="A178" s="14"/>
      <c r="B178" s="15"/>
      <c r="C178" s="5"/>
      <c r="D178" s="10"/>
      <c r="E178" s="10"/>
      <c r="F178" s="10"/>
    </row>
    <row r="179" spans="1:6" ht="15.75">
      <c r="A179" s="14"/>
      <c r="B179" s="15"/>
      <c r="C179" s="5"/>
      <c r="D179" s="10"/>
      <c r="E179" s="10"/>
      <c r="F179" s="10"/>
    </row>
    <row r="180" spans="1:6" ht="15.75">
      <c r="A180" s="14"/>
      <c r="B180" s="15"/>
      <c r="C180" s="5"/>
      <c r="D180" s="10"/>
      <c r="E180" s="10"/>
      <c r="F180" s="10"/>
    </row>
    <row r="181" spans="1:6" ht="15.75">
      <c r="A181" s="14"/>
      <c r="B181" s="15"/>
      <c r="C181" s="5"/>
      <c r="D181" s="10"/>
      <c r="E181" s="10"/>
      <c r="F181" s="10"/>
    </row>
    <row r="182" spans="1:6" ht="15.75">
      <c r="A182" s="14"/>
      <c r="B182" s="15"/>
      <c r="C182" s="5"/>
      <c r="D182" s="10"/>
      <c r="E182" s="10"/>
      <c r="F182" s="10"/>
    </row>
    <row r="183" spans="1:6" ht="15.75">
      <c r="A183" s="14"/>
      <c r="B183" s="15"/>
      <c r="C183" s="5"/>
      <c r="D183" s="10"/>
      <c r="E183" s="10"/>
      <c r="F183" s="10"/>
    </row>
    <row r="184" spans="1:6" ht="15.75">
      <c r="A184" s="14"/>
      <c r="B184" s="15"/>
      <c r="C184" s="5"/>
      <c r="D184" s="10"/>
      <c r="E184" s="10"/>
      <c r="F184" s="10"/>
    </row>
    <row r="185" spans="1:6" ht="15.75">
      <c r="A185" s="14"/>
      <c r="B185" s="15"/>
      <c r="C185" s="5"/>
      <c r="D185" s="10"/>
      <c r="E185" s="10"/>
      <c r="F185" s="10"/>
    </row>
    <row r="186" spans="1:6" ht="15.75">
      <c r="A186" s="14"/>
      <c r="B186" s="15"/>
      <c r="C186" s="5"/>
      <c r="D186" s="10"/>
      <c r="E186" s="10"/>
      <c r="F186" s="10"/>
    </row>
    <row r="187" spans="1:6" ht="15.75">
      <c r="A187" s="14"/>
      <c r="B187" s="15"/>
      <c r="C187" s="5"/>
      <c r="D187" s="10"/>
      <c r="E187" s="10"/>
      <c r="F187" s="10"/>
    </row>
    <row r="188" spans="1:6" ht="15.75">
      <c r="A188" s="14"/>
      <c r="B188" s="15"/>
      <c r="C188" s="5"/>
      <c r="D188" s="10"/>
      <c r="E188" s="10"/>
      <c r="F188" s="10"/>
    </row>
    <row r="189" spans="1:6" ht="15.75">
      <c r="A189" s="14"/>
      <c r="B189" s="15"/>
      <c r="C189" s="5"/>
      <c r="D189" s="10"/>
      <c r="E189" s="10"/>
      <c r="F189" s="10"/>
    </row>
    <row r="190" spans="1:6" ht="15.75">
      <c r="A190" s="14"/>
      <c r="B190" s="15"/>
      <c r="C190" s="5"/>
      <c r="D190" s="10"/>
      <c r="E190" s="10"/>
      <c r="F190" s="10"/>
    </row>
    <row r="191" spans="1:6" ht="15.75">
      <c r="A191" s="14"/>
      <c r="B191" s="15"/>
      <c r="C191" s="5"/>
      <c r="D191" s="10"/>
      <c r="E191" s="10"/>
      <c r="F191" s="10"/>
    </row>
    <row r="192" spans="1:6" ht="15.75">
      <c r="A192" s="14"/>
      <c r="B192" s="15"/>
      <c r="C192" s="5"/>
      <c r="D192" s="10"/>
      <c r="E192" s="10"/>
      <c r="F192" s="10"/>
    </row>
    <row r="193" spans="1:6" ht="15.75">
      <c r="A193" s="14"/>
      <c r="B193" s="15"/>
      <c r="C193" s="5"/>
      <c r="D193" s="10"/>
      <c r="E193" s="10"/>
      <c r="F193" s="10"/>
    </row>
    <row r="194" spans="1:6" ht="15.75">
      <c r="A194" s="14"/>
      <c r="B194" s="15"/>
      <c r="C194" s="5"/>
      <c r="D194" s="10"/>
      <c r="E194" s="10"/>
      <c r="F194" s="10"/>
    </row>
    <row r="195" spans="1:6" ht="15.75">
      <c r="A195" s="14"/>
      <c r="B195" s="15"/>
      <c r="C195" s="5"/>
      <c r="D195" s="10"/>
      <c r="E195" s="10"/>
      <c r="F195" s="10"/>
    </row>
    <row r="196" spans="1:6" ht="15.75">
      <c r="A196" s="14"/>
      <c r="B196" s="15"/>
      <c r="C196" s="5"/>
      <c r="D196" s="10"/>
      <c r="E196" s="10"/>
      <c r="F196" s="10"/>
    </row>
    <row r="197" spans="1:6" ht="15.75">
      <c r="A197" s="14"/>
      <c r="B197" s="15"/>
      <c r="C197" s="5"/>
      <c r="D197" s="10"/>
      <c r="E197" s="10"/>
      <c r="F197" s="10"/>
    </row>
    <row r="198" spans="1:6" ht="15.75">
      <c r="A198" s="14"/>
      <c r="B198" s="15"/>
      <c r="C198" s="5"/>
      <c r="D198" s="10"/>
      <c r="E198" s="10"/>
      <c r="F198" s="10"/>
    </row>
    <row r="199" spans="1:6" ht="15.75">
      <c r="A199" s="14"/>
      <c r="B199" s="15"/>
      <c r="C199" s="5"/>
      <c r="D199" s="10"/>
      <c r="E199" s="10"/>
      <c r="F199" s="10"/>
    </row>
    <row r="200" spans="1:6" ht="15.75">
      <c r="A200" s="14"/>
      <c r="B200" s="15"/>
      <c r="C200" s="5"/>
      <c r="D200" s="10"/>
      <c r="E200" s="10"/>
      <c r="F200" s="10"/>
    </row>
    <row r="201" spans="1:6" ht="15.75">
      <c r="A201" s="14"/>
      <c r="B201" s="15"/>
      <c r="C201" s="5"/>
      <c r="D201" s="10"/>
      <c r="E201" s="10"/>
      <c r="F201" s="10"/>
    </row>
    <row r="202" spans="1:6" ht="15.75">
      <c r="A202" s="14"/>
      <c r="B202" s="15"/>
      <c r="C202" s="5"/>
      <c r="D202" s="10"/>
      <c r="E202" s="10"/>
      <c r="F202" s="10"/>
    </row>
    <row r="203" spans="1:6" ht="15.75">
      <c r="A203" s="14"/>
      <c r="B203" s="15"/>
      <c r="C203" s="5"/>
      <c r="D203" s="10"/>
      <c r="E203" s="10"/>
      <c r="F203" s="10"/>
    </row>
    <row r="204" spans="1:6" ht="15.75">
      <c r="A204" s="14"/>
      <c r="B204" s="15"/>
      <c r="C204" s="5"/>
      <c r="D204" s="10"/>
      <c r="E204" s="10"/>
      <c r="F204" s="10"/>
    </row>
    <row r="205" spans="1:6" ht="15.75">
      <c r="A205" s="14"/>
      <c r="B205" s="15"/>
      <c r="C205" s="5"/>
      <c r="D205" s="10"/>
      <c r="E205" s="10"/>
      <c r="F205" s="10"/>
    </row>
    <row r="206" spans="1:6" ht="15.75">
      <c r="A206" s="14"/>
      <c r="B206" s="15"/>
      <c r="C206" s="5"/>
      <c r="D206" s="10"/>
      <c r="E206" s="10"/>
      <c r="F206" s="10"/>
    </row>
    <row r="207" spans="1:6" ht="15.75">
      <c r="A207" s="14"/>
      <c r="B207" s="15"/>
      <c r="C207" s="5"/>
      <c r="D207" s="10"/>
      <c r="E207" s="10"/>
      <c r="F207" s="10"/>
    </row>
    <row r="208" spans="1:6" ht="15.75">
      <c r="A208" s="14"/>
      <c r="B208" s="15"/>
      <c r="C208" s="5"/>
      <c r="D208" s="10"/>
      <c r="E208" s="10"/>
      <c r="F208" s="10"/>
    </row>
    <row r="209" spans="1:6" ht="15.75">
      <c r="A209" s="14"/>
      <c r="B209" s="15"/>
      <c r="C209" s="5"/>
      <c r="D209" s="10"/>
      <c r="E209" s="10"/>
      <c r="F209" s="10"/>
    </row>
    <row r="210" spans="1:6" ht="15.75">
      <c r="A210" s="14"/>
      <c r="B210" s="15"/>
      <c r="C210" s="5"/>
      <c r="D210" s="10"/>
      <c r="E210" s="10"/>
      <c r="F210" s="10"/>
    </row>
    <row r="211" spans="1:6" ht="15.75">
      <c r="A211" s="14"/>
      <c r="B211" s="15"/>
      <c r="C211" s="5"/>
      <c r="D211" s="10"/>
      <c r="E211" s="10"/>
      <c r="F211" s="10"/>
    </row>
    <row r="212" spans="1:6" ht="15.75">
      <c r="A212" s="14"/>
      <c r="B212" s="15"/>
      <c r="C212" s="5"/>
      <c r="D212" s="10"/>
      <c r="E212" s="10"/>
      <c r="F212" s="10"/>
    </row>
    <row r="213" spans="1:6" ht="15.75">
      <c r="A213" s="14"/>
      <c r="B213" s="15"/>
      <c r="C213" s="5"/>
      <c r="D213" s="10"/>
      <c r="E213" s="10"/>
      <c r="F213" s="10"/>
    </row>
    <row r="214" spans="1:6" ht="15.75">
      <c r="A214" s="14"/>
      <c r="B214" s="15"/>
      <c r="C214" s="5"/>
      <c r="D214" s="10"/>
      <c r="E214" s="10"/>
      <c r="F214" s="10"/>
    </row>
    <row r="215" spans="1:6" ht="15.75">
      <c r="A215" s="14"/>
      <c r="B215" s="15"/>
      <c r="C215" s="5"/>
      <c r="D215" s="10"/>
      <c r="E215" s="10"/>
      <c r="F215" s="10"/>
    </row>
    <row r="216" spans="1:6" ht="15.75">
      <c r="A216" s="14"/>
      <c r="B216" s="15"/>
      <c r="C216" s="5"/>
      <c r="D216" s="10"/>
      <c r="E216" s="10"/>
      <c r="F216" s="10"/>
    </row>
    <row r="217" spans="1:6" ht="15.75">
      <c r="A217" s="14"/>
      <c r="B217" s="15"/>
      <c r="C217" s="5"/>
      <c r="D217" s="10"/>
      <c r="E217" s="10"/>
      <c r="F217" s="10"/>
    </row>
    <row r="218" spans="1:6" ht="15.75">
      <c r="A218" s="14"/>
      <c r="B218" s="15"/>
      <c r="C218" s="5"/>
      <c r="D218" s="10"/>
      <c r="E218" s="10"/>
      <c r="F218" s="10"/>
    </row>
    <row r="219" spans="1:6" ht="15.75">
      <c r="A219" s="14"/>
      <c r="B219" s="15"/>
      <c r="C219" s="5"/>
      <c r="D219" s="10"/>
      <c r="E219" s="10"/>
      <c r="F219" s="10"/>
    </row>
    <row r="220" spans="1:6" ht="15.75">
      <c r="A220" s="14"/>
      <c r="B220" s="15"/>
      <c r="C220" s="5"/>
      <c r="D220" s="10"/>
      <c r="E220" s="10"/>
      <c r="F220" s="10"/>
    </row>
    <row r="221" spans="1:6" ht="15.75">
      <c r="A221" s="14"/>
      <c r="B221" s="15"/>
      <c r="C221" s="5"/>
      <c r="D221" s="10"/>
      <c r="E221" s="10"/>
      <c r="F221" s="10"/>
    </row>
    <row r="222" spans="1:6" ht="15.75">
      <c r="A222" s="14"/>
      <c r="B222" s="15"/>
      <c r="C222" s="5"/>
      <c r="D222" s="10"/>
      <c r="E222" s="10"/>
      <c r="F222" s="10"/>
    </row>
    <row r="223" spans="1:6" ht="15.75">
      <c r="A223" s="14"/>
      <c r="B223" s="15"/>
      <c r="C223" s="5"/>
      <c r="D223" s="10"/>
      <c r="E223" s="10"/>
      <c r="F223" s="10"/>
    </row>
    <row r="224" spans="1:6" ht="15.75">
      <c r="A224" s="14"/>
      <c r="B224" s="15"/>
      <c r="C224" s="5"/>
      <c r="D224" s="10"/>
      <c r="E224" s="10"/>
      <c r="F224" s="10"/>
    </row>
    <row r="225" spans="1:6" ht="15.75">
      <c r="A225" s="14"/>
      <c r="B225" s="15"/>
      <c r="C225" s="5"/>
      <c r="D225" s="10"/>
      <c r="E225" s="10"/>
      <c r="F225" s="10"/>
    </row>
    <row r="226" spans="1:6" ht="15.75">
      <c r="A226" s="14"/>
      <c r="B226" s="15"/>
      <c r="C226" s="5"/>
      <c r="D226" s="10"/>
      <c r="E226" s="10"/>
      <c r="F226" s="10"/>
    </row>
    <row r="227" spans="1:6" ht="15.75">
      <c r="A227" s="14"/>
      <c r="B227" s="15"/>
      <c r="C227" s="5"/>
      <c r="D227" s="10"/>
      <c r="E227" s="10"/>
      <c r="F227" s="10"/>
    </row>
    <row r="228" spans="1:6" ht="15.75">
      <c r="A228" s="14"/>
      <c r="B228" s="15"/>
      <c r="C228" s="5"/>
      <c r="D228" s="10"/>
      <c r="E228" s="10"/>
      <c r="F228" s="10"/>
    </row>
    <row r="229" spans="1:6" ht="15.75">
      <c r="A229" s="14"/>
      <c r="B229" s="15"/>
      <c r="C229" s="5"/>
      <c r="D229" s="10"/>
      <c r="E229" s="10"/>
      <c r="F229" s="10"/>
    </row>
    <row r="230" spans="1:6" ht="15.75">
      <c r="A230" s="14"/>
      <c r="B230" s="15"/>
      <c r="C230" s="5"/>
      <c r="D230" s="10"/>
      <c r="E230" s="10"/>
      <c r="F230" s="10"/>
    </row>
    <row r="231" spans="1:6" ht="15.75">
      <c r="A231" s="14"/>
      <c r="B231" s="15"/>
      <c r="C231" s="5"/>
      <c r="D231" s="10"/>
      <c r="E231" s="10"/>
      <c r="F231" s="10"/>
    </row>
    <row r="232" spans="1:6" ht="15.75">
      <c r="A232" s="14"/>
      <c r="B232" s="15"/>
      <c r="C232" s="5"/>
      <c r="D232" s="10"/>
      <c r="E232" s="10"/>
      <c r="F232" s="10"/>
    </row>
    <row r="233" spans="1:6" ht="15.75">
      <c r="A233" s="14"/>
      <c r="B233" s="15"/>
      <c r="C233" s="5"/>
      <c r="D233" s="10"/>
      <c r="E233" s="10"/>
      <c r="F233" s="10"/>
    </row>
    <row r="234" spans="1:6" ht="15.75">
      <c r="A234" s="14"/>
      <c r="B234" s="15"/>
      <c r="C234" s="5"/>
      <c r="D234" s="10"/>
      <c r="E234" s="10"/>
      <c r="F234" s="10"/>
    </row>
    <row r="235" spans="1:6" ht="15.75">
      <c r="A235" s="14"/>
      <c r="B235" s="15"/>
      <c r="C235" s="5"/>
      <c r="D235" s="10"/>
      <c r="E235" s="10"/>
      <c r="F235" s="10"/>
    </row>
    <row r="236" spans="1:6" ht="15.75">
      <c r="A236" s="14"/>
      <c r="B236" s="15"/>
      <c r="C236" s="5"/>
      <c r="D236" s="10"/>
      <c r="E236" s="10"/>
      <c r="F236" s="10"/>
    </row>
    <row r="237" spans="1:6" ht="15.75">
      <c r="A237" s="14"/>
      <c r="B237" s="15"/>
      <c r="C237" s="5"/>
      <c r="D237" s="10"/>
      <c r="E237" s="10"/>
      <c r="F237" s="10"/>
    </row>
    <row r="238" spans="1:6" ht="15.75">
      <c r="A238" s="14"/>
      <c r="B238" s="15"/>
      <c r="C238" s="5"/>
      <c r="D238" s="10"/>
      <c r="E238" s="10"/>
      <c r="F238" s="10"/>
    </row>
    <row r="239" spans="1:6" ht="15.75">
      <c r="A239" s="14"/>
      <c r="B239" s="15"/>
      <c r="C239" s="5"/>
      <c r="D239" s="10"/>
      <c r="E239" s="10"/>
      <c r="F239" s="10"/>
    </row>
    <row r="240" spans="1:6" ht="15.75">
      <c r="A240" s="14"/>
      <c r="B240" s="15"/>
      <c r="C240" s="5"/>
      <c r="D240" s="10"/>
      <c r="E240" s="10"/>
      <c r="F240" s="10"/>
    </row>
    <row r="241" spans="1:6" ht="15.75">
      <c r="A241" s="14"/>
      <c r="B241" s="15"/>
      <c r="C241" s="5"/>
      <c r="D241" s="10"/>
      <c r="E241" s="10"/>
      <c r="F241" s="10"/>
    </row>
    <row r="242" spans="1:6" ht="15.75">
      <c r="A242" s="14"/>
      <c r="B242" s="15"/>
      <c r="C242" s="5"/>
      <c r="D242" s="10"/>
      <c r="E242" s="10"/>
      <c r="F242" s="10"/>
    </row>
    <row r="243" spans="1:6" ht="15.75">
      <c r="A243" s="14"/>
      <c r="B243" s="2"/>
      <c r="C243" s="5"/>
      <c r="D243" s="10"/>
      <c r="E243" s="10"/>
      <c r="F243" s="10"/>
    </row>
    <row r="244" spans="2:6" ht="12.75">
      <c r="B244" s="2"/>
      <c r="C244" s="5"/>
      <c r="D244" s="10"/>
      <c r="E244" s="10"/>
      <c r="F244" s="10"/>
    </row>
    <row r="245" spans="2:6" ht="12.75">
      <c r="B245" s="2"/>
      <c r="C245" s="5"/>
      <c r="D245" s="10"/>
      <c r="E245" s="10"/>
      <c r="F245" s="10"/>
    </row>
    <row r="246" spans="2:6" ht="12.75">
      <c r="B246" s="2"/>
      <c r="C246" s="5"/>
      <c r="D246" s="10"/>
      <c r="E246" s="10"/>
      <c r="F246" s="10"/>
    </row>
    <row r="247" spans="2:6" ht="12.75">
      <c r="B247" s="2"/>
      <c r="C247" s="5"/>
      <c r="D247" s="10"/>
      <c r="E247" s="10"/>
      <c r="F247" s="10"/>
    </row>
    <row r="248" spans="2:6" ht="12.75">
      <c r="B248" s="2"/>
      <c r="C248" s="5"/>
      <c r="D248" s="10"/>
      <c r="E248" s="10"/>
      <c r="F248" s="10"/>
    </row>
    <row r="249" spans="2:6" ht="12.75">
      <c r="B249" s="2"/>
      <c r="C249" s="5"/>
      <c r="D249" s="10"/>
      <c r="E249" s="10"/>
      <c r="F249" s="10"/>
    </row>
    <row r="250" spans="2:6" ht="12.75">
      <c r="B250" s="2"/>
      <c r="C250" s="5"/>
      <c r="D250" s="10"/>
      <c r="E250" s="10"/>
      <c r="F250" s="10"/>
    </row>
    <row r="251" spans="2:6" ht="12.75">
      <c r="B251" s="2"/>
      <c r="C251" s="5"/>
      <c r="D251" s="10"/>
      <c r="E251" s="10"/>
      <c r="F251" s="10"/>
    </row>
    <row r="252" spans="2:6" ht="12.75">
      <c r="B252" s="2"/>
      <c r="C252" s="5"/>
      <c r="D252" s="10"/>
      <c r="E252" s="10"/>
      <c r="F252" s="10"/>
    </row>
    <row r="253" spans="2:6" ht="12.75">
      <c r="B253" s="2"/>
      <c r="C253" s="5"/>
      <c r="D253" s="10"/>
      <c r="E253" s="10"/>
      <c r="F253" s="10"/>
    </row>
    <row r="254" spans="2:6" ht="12.75">
      <c r="B254" s="2"/>
      <c r="C254" s="5"/>
      <c r="D254" s="10"/>
      <c r="E254" s="10"/>
      <c r="F254" s="10"/>
    </row>
    <row r="255" spans="2:6" ht="12.75">
      <c r="B255" s="2"/>
      <c r="C255" s="5"/>
      <c r="D255" s="10"/>
      <c r="E255" s="10"/>
      <c r="F255" s="10"/>
    </row>
    <row r="256" spans="2:6" ht="12.75">
      <c r="B256" s="2"/>
      <c r="C256" s="5"/>
      <c r="D256" s="10"/>
      <c r="E256" s="10"/>
      <c r="F256" s="10"/>
    </row>
    <row r="257" spans="2:6" ht="12.75">
      <c r="B257" s="2"/>
      <c r="C257" s="5"/>
      <c r="D257" s="10"/>
      <c r="E257" s="10"/>
      <c r="F257" s="10"/>
    </row>
    <row r="258" spans="2:6" ht="12.75">
      <c r="B258" s="2"/>
      <c r="C258" s="5"/>
      <c r="D258" s="10"/>
      <c r="E258" s="10"/>
      <c r="F258" s="10"/>
    </row>
    <row r="259" spans="2:6" ht="12.75">
      <c r="B259" s="2"/>
      <c r="C259" s="5"/>
      <c r="D259" s="10"/>
      <c r="E259" s="10"/>
      <c r="F259" s="10"/>
    </row>
    <row r="260" spans="2:6" ht="12.75">
      <c r="B260" s="2"/>
      <c r="C260" s="5"/>
      <c r="D260" s="10"/>
      <c r="E260" s="10"/>
      <c r="F260" s="10"/>
    </row>
    <row r="261" spans="2:6" ht="12.75">
      <c r="B261" s="2"/>
      <c r="C261" s="5"/>
      <c r="D261" s="10"/>
      <c r="E261" s="10"/>
      <c r="F261" s="10"/>
    </row>
    <row r="262" spans="2:6" ht="12.75">
      <c r="B262" s="2"/>
      <c r="C262" s="5"/>
      <c r="D262" s="10"/>
      <c r="E262" s="10"/>
      <c r="F262" s="10"/>
    </row>
    <row r="263" spans="2:6" ht="12.75">
      <c r="B263" s="2"/>
      <c r="C263" s="5"/>
      <c r="D263" s="10"/>
      <c r="E263" s="10"/>
      <c r="F263" s="10"/>
    </row>
    <row r="264" spans="2:6" ht="12.75">
      <c r="B264" s="2"/>
      <c r="C264" s="5"/>
      <c r="D264" s="10"/>
      <c r="E264" s="10"/>
      <c r="F264" s="10"/>
    </row>
    <row r="265" spans="2:6" ht="12.75">
      <c r="B265" s="2"/>
      <c r="C265" s="5"/>
      <c r="D265" s="10"/>
      <c r="E265" s="10"/>
      <c r="F265" s="10"/>
    </row>
    <row r="266" spans="2:6" ht="12.75">
      <c r="B266" s="2"/>
      <c r="C266" s="5"/>
      <c r="D266" s="10"/>
      <c r="E266" s="10"/>
      <c r="F266" s="10"/>
    </row>
    <row r="267" spans="2:6" ht="12.75">
      <c r="B267" s="2"/>
      <c r="C267" s="5"/>
      <c r="D267" s="10"/>
      <c r="E267" s="10"/>
      <c r="F267" s="10"/>
    </row>
    <row r="268" spans="2:6" ht="12.75">
      <c r="B268" s="2"/>
      <c r="C268" s="5"/>
      <c r="D268" s="10"/>
      <c r="E268" s="10"/>
      <c r="F268" s="10"/>
    </row>
    <row r="269" spans="2:6" ht="12.75">
      <c r="B269" s="2"/>
      <c r="C269" s="5"/>
      <c r="D269" s="10"/>
      <c r="E269" s="10"/>
      <c r="F269" s="10"/>
    </row>
    <row r="270" spans="2:6" ht="12.75">
      <c r="B270" s="2"/>
      <c r="C270" s="5"/>
      <c r="D270" s="10"/>
      <c r="E270" s="10"/>
      <c r="F270" s="10"/>
    </row>
    <row r="271" spans="2:6" ht="12.75">
      <c r="B271" s="2"/>
      <c r="C271" s="5"/>
      <c r="D271" s="10"/>
      <c r="E271" s="10"/>
      <c r="F271" s="10"/>
    </row>
    <row r="272" spans="2:6" ht="12.75">
      <c r="B272" s="2"/>
      <c r="C272" s="5"/>
      <c r="D272" s="10"/>
      <c r="E272" s="10"/>
      <c r="F272" s="10"/>
    </row>
    <row r="273" spans="2:6" ht="12.75">
      <c r="B273" s="2"/>
      <c r="C273" s="5"/>
      <c r="D273" s="10"/>
      <c r="E273" s="10"/>
      <c r="F273" s="10"/>
    </row>
    <row r="274" spans="2:6" ht="12.75">
      <c r="B274" s="2"/>
      <c r="C274" s="5"/>
      <c r="D274" s="10"/>
      <c r="E274" s="10"/>
      <c r="F274" s="10"/>
    </row>
    <row r="275" spans="2:6" ht="12.75">
      <c r="B275" s="2"/>
      <c r="C275" s="5"/>
      <c r="D275" s="10"/>
      <c r="E275" s="10"/>
      <c r="F275" s="10"/>
    </row>
    <row r="276" spans="2:6" ht="12.75">
      <c r="B276" s="2"/>
      <c r="C276" s="5"/>
      <c r="D276" s="10"/>
      <c r="E276" s="10"/>
      <c r="F276" s="10"/>
    </row>
    <row r="277" spans="2:6" ht="12.75">
      <c r="B277" s="2"/>
      <c r="C277" s="5"/>
      <c r="D277" s="10"/>
      <c r="E277" s="10"/>
      <c r="F277" s="10"/>
    </row>
    <row r="278" spans="2:6" ht="12.75">
      <c r="B278" s="2"/>
      <c r="C278" s="5"/>
      <c r="D278" s="10"/>
      <c r="E278" s="10"/>
      <c r="F278" s="10"/>
    </row>
    <row r="279" spans="2:6" ht="12.75">
      <c r="B279" s="2"/>
      <c r="C279" s="5"/>
      <c r="D279" s="10"/>
      <c r="E279" s="10"/>
      <c r="F279" s="10"/>
    </row>
    <row r="280" spans="2:6" ht="12.75">
      <c r="B280" s="2"/>
      <c r="C280" s="5"/>
      <c r="D280" s="10"/>
      <c r="E280" s="10"/>
      <c r="F280" s="10"/>
    </row>
    <row r="281" spans="2:6" ht="12.75">
      <c r="B281" s="2"/>
      <c r="C281" s="5"/>
      <c r="D281" s="10"/>
      <c r="E281" s="10"/>
      <c r="F281" s="10"/>
    </row>
    <row r="282" spans="2:6" ht="12.75">
      <c r="B282" s="2"/>
      <c r="C282" s="5"/>
      <c r="D282" s="10"/>
      <c r="E282" s="10"/>
      <c r="F282" s="10"/>
    </row>
    <row r="283" spans="2:6" ht="12.75">
      <c r="B283" s="2"/>
      <c r="C283" s="5"/>
      <c r="D283" s="10"/>
      <c r="E283" s="10"/>
      <c r="F283" s="10"/>
    </row>
    <row r="284" spans="2:6" ht="12.75">
      <c r="B284" s="2"/>
      <c r="C284" s="5"/>
      <c r="D284" s="10"/>
      <c r="E284" s="10"/>
      <c r="F284" s="10"/>
    </row>
    <row r="285" spans="2:6" ht="12.75">
      <c r="B285" s="2"/>
      <c r="C285" s="5"/>
      <c r="D285" s="10"/>
      <c r="E285" s="10"/>
      <c r="F285" s="10"/>
    </row>
    <row r="286" spans="2:6" ht="12.75">
      <c r="B286" s="2"/>
      <c r="C286" s="5"/>
      <c r="D286" s="10"/>
      <c r="E286" s="10"/>
      <c r="F286" s="10"/>
    </row>
    <row r="287" spans="2:6" ht="12.75">
      <c r="B287" s="2"/>
      <c r="C287" s="5"/>
      <c r="D287" s="10"/>
      <c r="E287" s="10"/>
      <c r="F287" s="10"/>
    </row>
    <row r="288" spans="2:6" ht="12.75">
      <c r="B288" s="2"/>
      <c r="C288" s="5"/>
      <c r="D288" s="10"/>
      <c r="E288" s="10"/>
      <c r="F288" s="10"/>
    </row>
    <row r="289" spans="2:6" ht="12.75">
      <c r="B289" s="2"/>
      <c r="C289" s="5"/>
      <c r="D289" s="10"/>
      <c r="E289" s="10"/>
      <c r="F289" s="10"/>
    </row>
    <row r="290" spans="2:6" ht="12.75">
      <c r="B290" s="2"/>
      <c r="C290" s="5"/>
      <c r="D290" s="10"/>
      <c r="E290" s="10"/>
      <c r="F290" s="10"/>
    </row>
    <row r="291" spans="2:6" ht="12.75">
      <c r="B291" s="2"/>
      <c r="C291" s="5"/>
      <c r="D291" s="10"/>
      <c r="E291" s="10"/>
      <c r="F291" s="10"/>
    </row>
    <row r="292" spans="2:6" ht="12.75">
      <c r="B292" s="2"/>
      <c r="C292" s="5"/>
      <c r="D292" s="10"/>
      <c r="E292" s="10"/>
      <c r="F292" s="10"/>
    </row>
    <row r="293" spans="2:6" ht="12.75">
      <c r="B293" s="2"/>
      <c r="C293" s="5"/>
      <c r="D293" s="10"/>
      <c r="E293" s="10"/>
      <c r="F293" s="10"/>
    </row>
    <row r="294" spans="2:6" ht="12.75">
      <c r="B294" s="2"/>
      <c r="C294" s="5"/>
      <c r="D294" s="10"/>
      <c r="E294" s="10"/>
      <c r="F294" s="10"/>
    </row>
    <row r="295" spans="2:6" ht="12.75">
      <c r="B295" s="2"/>
      <c r="C295" s="5"/>
      <c r="D295" s="10"/>
      <c r="E295" s="10"/>
      <c r="F295" s="10"/>
    </row>
    <row r="296" spans="2:6" ht="12.75">
      <c r="B296" s="2"/>
      <c r="C296" s="5"/>
      <c r="D296" s="10"/>
      <c r="E296" s="10"/>
      <c r="F296" s="10"/>
    </row>
    <row r="297" spans="2:6" ht="12.75">
      <c r="B297" s="2"/>
      <c r="C297" s="5"/>
      <c r="D297" s="10"/>
      <c r="E297" s="10"/>
      <c r="F297" s="10"/>
    </row>
    <row r="298" spans="2:6" ht="12.75">
      <c r="B298" s="2"/>
      <c r="C298" s="5"/>
      <c r="D298" s="10"/>
      <c r="E298" s="10"/>
      <c r="F298" s="10"/>
    </row>
    <row r="299" spans="2:6" ht="12.75">
      <c r="B299" s="2"/>
      <c r="C299" s="5"/>
      <c r="D299" s="10"/>
      <c r="E299" s="10"/>
      <c r="F299" s="10"/>
    </row>
    <row r="300" spans="2:6" ht="12.75">
      <c r="B300" s="2"/>
      <c r="C300" s="5"/>
      <c r="D300" s="10"/>
      <c r="E300" s="10"/>
      <c r="F300" s="10"/>
    </row>
    <row r="301" spans="2:6" ht="12.75">
      <c r="B301" s="2"/>
      <c r="C301" s="5"/>
      <c r="D301" s="10"/>
      <c r="E301" s="10"/>
      <c r="F301" s="10"/>
    </row>
    <row r="302" spans="2:6" ht="12.75">
      <c r="B302" s="2"/>
      <c r="C302" s="5"/>
      <c r="D302" s="10"/>
      <c r="E302" s="10"/>
      <c r="F302" s="10"/>
    </row>
    <row r="303" spans="2:6" ht="12.75">
      <c r="B303" s="2"/>
      <c r="C303" s="5"/>
      <c r="D303" s="10"/>
      <c r="E303" s="10"/>
      <c r="F303" s="10"/>
    </row>
    <row r="304" spans="2:6" ht="12.75">
      <c r="B304" s="2"/>
      <c r="C304" s="5"/>
      <c r="D304" s="10"/>
      <c r="E304" s="10"/>
      <c r="F304" s="10"/>
    </row>
    <row r="305" spans="2:6" ht="12.75">
      <c r="B305" s="2"/>
      <c r="C305" s="5"/>
      <c r="D305" s="10"/>
      <c r="E305" s="10"/>
      <c r="F305" s="10"/>
    </row>
    <row r="306" spans="2:6" ht="12.75">
      <c r="B306" s="2"/>
      <c r="C306" s="5"/>
      <c r="D306" s="10"/>
      <c r="E306" s="10"/>
      <c r="F306" s="10"/>
    </row>
    <row r="307" spans="2:6" ht="12.75">
      <c r="B307" s="2"/>
      <c r="C307" s="5"/>
      <c r="D307" s="10"/>
      <c r="E307" s="10"/>
      <c r="F307" s="10"/>
    </row>
    <row r="308" spans="2:6" ht="12.75">
      <c r="B308" s="2"/>
      <c r="C308" s="5"/>
      <c r="D308" s="10"/>
      <c r="E308" s="10"/>
      <c r="F308" s="10"/>
    </row>
    <row r="309" spans="2:6" ht="12.75">
      <c r="B309" s="2"/>
      <c r="C309" s="5"/>
      <c r="D309" s="10"/>
      <c r="E309" s="10"/>
      <c r="F309" s="10"/>
    </row>
    <row r="310" spans="2:6" ht="12.75">
      <c r="B310" s="2"/>
      <c r="C310" s="5"/>
      <c r="D310" s="10"/>
      <c r="E310" s="10"/>
      <c r="F310" s="10"/>
    </row>
    <row r="311" spans="2:6" ht="12.75">
      <c r="B311" s="2"/>
      <c r="C311" s="5"/>
      <c r="D311" s="10"/>
      <c r="E311" s="10"/>
      <c r="F311" s="10"/>
    </row>
    <row r="312" spans="2:6" ht="12.75">
      <c r="B312" s="2"/>
      <c r="C312" s="5"/>
      <c r="D312" s="10"/>
      <c r="E312" s="10"/>
      <c r="F312" s="10"/>
    </row>
    <row r="313" spans="2:3" ht="12.75">
      <c r="B313" s="2"/>
      <c r="C313" s="5"/>
    </row>
    <row r="314" spans="2:3" ht="12.75">
      <c r="B314" s="2"/>
      <c r="C314" s="5"/>
    </row>
    <row r="315" spans="2:3" ht="12.75">
      <c r="B315" s="2"/>
      <c r="C315" s="5"/>
    </row>
    <row r="316" spans="2:3" ht="12.75">
      <c r="B316" s="2"/>
      <c r="C316" s="5"/>
    </row>
    <row r="317" spans="2:3" ht="12.75">
      <c r="B317" s="2"/>
      <c r="C317" s="5"/>
    </row>
    <row r="318" spans="2:3" ht="12.75">
      <c r="B318" s="2"/>
      <c r="C318" s="5"/>
    </row>
    <row r="319" spans="2:3" ht="12.75">
      <c r="B319" s="2"/>
      <c r="C319" s="5"/>
    </row>
    <row r="320" spans="2:3" ht="12.75">
      <c r="B320" s="2"/>
      <c r="C320" s="5"/>
    </row>
    <row r="321" spans="2:3" ht="12.75">
      <c r="B321" s="2"/>
      <c r="C321" s="5"/>
    </row>
    <row r="322" spans="2:3" ht="12.75">
      <c r="B322" s="2"/>
      <c r="C322" s="5"/>
    </row>
    <row r="323" spans="2:3" ht="12.75">
      <c r="B323" s="2"/>
      <c r="C323" s="5"/>
    </row>
    <row r="324" spans="2:3" ht="12.75">
      <c r="B324" s="2"/>
      <c r="C324" s="5"/>
    </row>
    <row r="325" spans="2:3" ht="12.75">
      <c r="B325" s="2"/>
      <c r="C325" s="5"/>
    </row>
    <row r="326" spans="2:3" ht="12.75">
      <c r="B326" s="2"/>
      <c r="C326" s="5"/>
    </row>
    <row r="327" spans="2:3" ht="12.75">
      <c r="B327" s="2"/>
      <c r="C327" s="5"/>
    </row>
    <row r="328" spans="2:3" ht="12.75">
      <c r="B328" s="2"/>
      <c r="C328" s="5"/>
    </row>
    <row r="329" spans="2:3" ht="12.75">
      <c r="B329" s="2"/>
      <c r="C329" s="5"/>
    </row>
    <row r="330" spans="2:3" ht="12.75">
      <c r="B330" s="2"/>
      <c r="C330" s="5"/>
    </row>
    <row r="331" spans="2:3" ht="12.75">
      <c r="B331" s="2"/>
      <c r="C331" s="5"/>
    </row>
    <row r="332" spans="2:3" ht="12.75">
      <c r="B332" s="2"/>
      <c r="C332" s="5"/>
    </row>
    <row r="333" spans="2:3" ht="12.75">
      <c r="B333" s="2"/>
      <c r="C333" s="5"/>
    </row>
    <row r="334" spans="2:3" ht="12.75">
      <c r="B334" s="2"/>
      <c r="C334" s="5"/>
    </row>
    <row r="335" spans="2:3" ht="12.75">
      <c r="B335" s="2"/>
      <c r="C335" s="5"/>
    </row>
    <row r="336" spans="2:3" ht="12.75">
      <c r="B336" s="2"/>
      <c r="C336" s="5"/>
    </row>
    <row r="337" spans="2:3" ht="12.75">
      <c r="B337" s="2"/>
      <c r="C337" s="5"/>
    </row>
    <row r="338" spans="2:3" ht="12.75">
      <c r="B338" s="2"/>
      <c r="C338" s="5"/>
    </row>
    <row r="339" spans="2:3" ht="12.75">
      <c r="B339" s="2"/>
      <c r="C339" s="5"/>
    </row>
    <row r="340" spans="2:3" ht="12.75">
      <c r="B340" s="2"/>
      <c r="C340" s="5"/>
    </row>
    <row r="341" spans="2:3" ht="12.75">
      <c r="B341" s="2"/>
      <c r="C341" s="5"/>
    </row>
    <row r="342" spans="2:3" ht="12.75">
      <c r="B342" s="2"/>
      <c r="C342" s="5"/>
    </row>
    <row r="343" spans="2:3" ht="12.75">
      <c r="B343" s="2"/>
      <c r="C343" s="5"/>
    </row>
    <row r="344" spans="2:3" ht="12.75">
      <c r="B344" s="2"/>
      <c r="C344" s="5"/>
    </row>
    <row r="345" spans="2:3" ht="12.75">
      <c r="B345" s="2"/>
      <c r="C345" s="5"/>
    </row>
    <row r="346" spans="2:3" ht="12.75">
      <c r="B346" s="2"/>
      <c r="C346" s="5"/>
    </row>
    <row r="347" spans="2:3" ht="12.75">
      <c r="B347" s="2"/>
      <c r="C347" s="5"/>
    </row>
    <row r="348" spans="2:3" ht="12.75">
      <c r="B348" s="2"/>
      <c r="C348" s="5"/>
    </row>
    <row r="349" spans="2:3" ht="12.75">
      <c r="B349" s="2"/>
      <c r="C349" s="5"/>
    </row>
    <row r="350" spans="2:3" ht="12.75">
      <c r="B350" s="2"/>
      <c r="C350" s="5"/>
    </row>
    <row r="351" spans="2:3" ht="12.75">
      <c r="B351" s="2"/>
      <c r="C351" s="5"/>
    </row>
    <row r="352" spans="2:3" ht="12.75">
      <c r="B352" s="2"/>
      <c r="C352" s="5"/>
    </row>
    <row r="353" spans="2:3" ht="12.75">
      <c r="B353" s="2"/>
      <c r="C353" s="5"/>
    </row>
    <row r="354" spans="2:3" ht="12.75">
      <c r="B354" s="2"/>
      <c r="C354" s="5"/>
    </row>
    <row r="355" spans="2:3" ht="12.75">
      <c r="B355" s="2"/>
      <c r="C355" s="5"/>
    </row>
    <row r="356" spans="2:3" ht="12.75">
      <c r="B356" s="2"/>
      <c r="C356" s="5"/>
    </row>
    <row r="357" spans="2:3" ht="12.75">
      <c r="B357" s="2"/>
      <c r="C357" s="5"/>
    </row>
    <row r="358" spans="2:3" ht="12.75">
      <c r="B358" s="2"/>
      <c r="C358" s="5"/>
    </row>
    <row r="359" spans="2:3" ht="12.75">
      <c r="B359" s="2"/>
      <c r="C359" s="5"/>
    </row>
    <row r="360" spans="2:3" ht="12.75">
      <c r="B360" s="2"/>
      <c r="C360" s="5"/>
    </row>
    <row r="361" spans="2:3" ht="12.75">
      <c r="B361" s="2"/>
      <c r="C361" s="5"/>
    </row>
    <row r="362" spans="2:3" ht="12.75">
      <c r="B362" s="2"/>
      <c r="C362" s="5"/>
    </row>
    <row r="363" spans="2:3" ht="12.75">
      <c r="B363" s="2"/>
      <c r="C363" s="5"/>
    </row>
    <row r="364" spans="2:3" ht="12.75">
      <c r="B364" s="2"/>
      <c r="C364" s="5"/>
    </row>
    <row r="365" spans="2:3" ht="12.75">
      <c r="B365" s="2"/>
      <c r="C365" s="5"/>
    </row>
    <row r="366" spans="2:3" ht="12.75">
      <c r="B366" s="2"/>
      <c r="C366" s="5"/>
    </row>
    <row r="367" spans="2:3" ht="12.75">
      <c r="B367" s="2"/>
      <c r="C367" s="5"/>
    </row>
    <row r="368" spans="2:3" ht="12.75">
      <c r="B368" s="2"/>
      <c r="C368" s="5"/>
    </row>
    <row r="369" spans="2:3" ht="12.75">
      <c r="B369" s="2"/>
      <c r="C369" s="5"/>
    </row>
    <row r="370" spans="2:3" ht="12.75">
      <c r="B370" s="2"/>
      <c r="C370" s="5"/>
    </row>
    <row r="371" spans="2:3" ht="12.75">
      <c r="B371" s="2"/>
      <c r="C371" s="5"/>
    </row>
    <row r="372" spans="2:3" ht="12.75">
      <c r="B372" s="2"/>
      <c r="C372" s="5"/>
    </row>
    <row r="373" spans="2:3" ht="12.75">
      <c r="B373" s="2"/>
      <c r="C373" s="5"/>
    </row>
    <row r="374" spans="2:3" ht="12.75">
      <c r="B374" s="2"/>
      <c r="C374" s="5"/>
    </row>
    <row r="375" spans="2:3" ht="12.75">
      <c r="B375" s="2"/>
      <c r="C375" s="5"/>
    </row>
    <row r="376" spans="2:3" ht="12.75">
      <c r="B376" s="2"/>
      <c r="C376" s="5"/>
    </row>
    <row r="377" spans="2:3" ht="12.75">
      <c r="B377" s="2"/>
      <c r="C377" s="5"/>
    </row>
    <row r="378" spans="2:3" ht="12.75">
      <c r="B378" s="2"/>
      <c r="C378" s="5"/>
    </row>
    <row r="379" spans="2:3" ht="12.75">
      <c r="B379" s="2"/>
      <c r="C379" s="5"/>
    </row>
    <row r="380" spans="2:3" ht="12.75">
      <c r="B380" s="2"/>
      <c r="C380" s="5"/>
    </row>
    <row r="381" spans="2:3" ht="12.75">
      <c r="B381" s="2"/>
      <c r="C381" s="5"/>
    </row>
    <row r="382" spans="2:3" ht="12.75">
      <c r="B382" s="2"/>
      <c r="C382" s="5"/>
    </row>
    <row r="383" spans="2:3" ht="12.75">
      <c r="B383" s="2"/>
      <c r="C383" s="5"/>
    </row>
    <row r="384" spans="2:3" ht="12.75">
      <c r="B384" s="2"/>
      <c r="C384" s="5"/>
    </row>
    <row r="385" spans="2:3" ht="12.75">
      <c r="B385" s="2"/>
      <c r="C385" s="5"/>
    </row>
    <row r="386" spans="2:3" ht="12.75">
      <c r="B386" s="2"/>
      <c r="C386" s="5"/>
    </row>
    <row r="387" spans="2:3" ht="12.75">
      <c r="B387" s="2"/>
      <c r="C387" s="5"/>
    </row>
    <row r="388" spans="2:3" ht="12.75">
      <c r="B388" s="2"/>
      <c r="C388" s="5"/>
    </row>
    <row r="389" spans="2:3" ht="12.75">
      <c r="B389" s="2"/>
      <c r="C389" s="5"/>
    </row>
    <row r="390" spans="2:3" ht="12.75">
      <c r="B390" s="2"/>
      <c r="C390" s="5"/>
    </row>
    <row r="391" spans="2:3" ht="12.75">
      <c r="B391" s="2"/>
      <c r="C391" s="5"/>
    </row>
    <row r="392" spans="2:3" ht="12.75">
      <c r="B392" s="2"/>
      <c r="C392" s="5"/>
    </row>
    <row r="393" spans="2:3" ht="12.75">
      <c r="B393" s="2"/>
      <c r="C393" s="5"/>
    </row>
    <row r="394" spans="2:3" ht="12.75">
      <c r="B394" s="2"/>
      <c r="C394" s="5"/>
    </row>
    <row r="395" spans="2:3" ht="12.75">
      <c r="B395" s="2"/>
      <c r="C395" s="5"/>
    </row>
    <row r="396" spans="2:3" ht="12.75">
      <c r="B396" s="2"/>
      <c r="C396" s="5"/>
    </row>
    <row r="397" spans="2:3" ht="12.75">
      <c r="B397" s="2"/>
      <c r="C397" s="5"/>
    </row>
    <row r="398" spans="2:3" ht="12.75">
      <c r="B398" s="2"/>
      <c r="C398" s="5"/>
    </row>
    <row r="399" spans="2:3" ht="12.75">
      <c r="B399" s="2"/>
      <c r="C399" s="5"/>
    </row>
    <row r="400" spans="2:3" ht="12.75">
      <c r="B400" s="2"/>
      <c r="C400" s="5"/>
    </row>
    <row r="401" spans="2:3" ht="12.75">
      <c r="B401" s="2"/>
      <c r="C401" s="5"/>
    </row>
    <row r="402" spans="2:3" ht="12.75">
      <c r="B402" s="2"/>
      <c r="C402" s="5"/>
    </row>
    <row r="403" spans="2:3" ht="12.75">
      <c r="B403" s="2"/>
      <c r="C403" s="5"/>
    </row>
    <row r="404" spans="2:3" ht="12.75">
      <c r="B404" s="2"/>
      <c r="C404" s="5"/>
    </row>
    <row r="405" spans="2:3" ht="12.75">
      <c r="B405" s="2"/>
      <c r="C405" s="5"/>
    </row>
    <row r="406" spans="2:3" ht="12.75">
      <c r="B406" s="2"/>
      <c r="C406" s="5"/>
    </row>
    <row r="407" spans="2:3" ht="12.75">
      <c r="B407" s="2"/>
      <c r="C407" s="5"/>
    </row>
    <row r="408" spans="2:3" ht="12.75">
      <c r="B408" s="2"/>
      <c r="C408" s="5"/>
    </row>
    <row r="409" spans="2:3" ht="12.75">
      <c r="B409" s="2"/>
      <c r="C409" s="5"/>
    </row>
    <row r="410" spans="2:3" ht="12.75">
      <c r="B410" s="2"/>
      <c r="C410" s="5"/>
    </row>
    <row r="411" spans="2:3" ht="12.75">
      <c r="B411" s="2"/>
      <c r="C411" s="5"/>
    </row>
    <row r="412" spans="2:3" ht="12.75">
      <c r="B412" s="2"/>
      <c r="C412" s="5"/>
    </row>
    <row r="413" spans="2:3" ht="12.75">
      <c r="B413" s="2"/>
      <c r="C413" s="5"/>
    </row>
    <row r="414" spans="2:3" ht="12.75">
      <c r="B414" s="2"/>
      <c r="C414" s="5"/>
    </row>
    <row r="415" spans="2:3" ht="12.75">
      <c r="B415" s="2"/>
      <c r="C415" s="5"/>
    </row>
    <row r="416" spans="2:3" ht="12.75">
      <c r="B416" s="2"/>
      <c r="C416" s="5"/>
    </row>
    <row r="417" spans="2:3" ht="12.75">
      <c r="B417" s="2"/>
      <c r="C417" s="5"/>
    </row>
    <row r="418" spans="2:3" ht="12.75">
      <c r="B418" s="2"/>
      <c r="C418" s="5"/>
    </row>
    <row r="419" spans="2:3" ht="12.75">
      <c r="B419" s="2"/>
      <c r="C419" s="5"/>
    </row>
    <row r="420" spans="2:3" ht="12.75">
      <c r="B420" s="2"/>
      <c r="C420" s="5"/>
    </row>
    <row r="421" ht="12.75">
      <c r="B421" s="2"/>
    </row>
    <row r="422" ht="12.75">
      <c r="B422" s="2"/>
    </row>
    <row r="423" ht="12.75">
      <c r="B423" s="2"/>
    </row>
    <row r="424" ht="12.75">
      <c r="B424" s="2"/>
    </row>
    <row r="425" ht="12.75">
      <c r="B425" s="2"/>
    </row>
    <row r="426" ht="12.75">
      <c r="B426" s="2"/>
    </row>
    <row r="427" ht="12.75">
      <c r="B427" s="2"/>
    </row>
    <row r="428" ht="12.75">
      <c r="B428" s="2"/>
    </row>
    <row r="429" ht="12.75">
      <c r="B429" s="2"/>
    </row>
    <row r="430" ht="12.75">
      <c r="B430" s="2"/>
    </row>
    <row r="431" ht="12.75">
      <c r="B431" s="2"/>
    </row>
    <row r="432" ht="12.75">
      <c r="B432" s="2"/>
    </row>
    <row r="433" ht="12.75">
      <c r="B433" s="2"/>
    </row>
    <row r="434" ht="12.75">
      <c r="B434" s="2"/>
    </row>
    <row r="435" ht="12.75">
      <c r="B435" s="2"/>
    </row>
    <row r="436" ht="12.75">
      <c r="B436" s="2"/>
    </row>
    <row r="437" ht="12.75">
      <c r="B437" s="2"/>
    </row>
    <row r="438" ht="12.75">
      <c r="B438" s="2"/>
    </row>
    <row r="439" ht="12.75">
      <c r="B439" s="2"/>
    </row>
    <row r="440" ht="12.75">
      <c r="B440" s="2"/>
    </row>
    <row r="441" ht="12.75">
      <c r="B441" s="2"/>
    </row>
    <row r="442" ht="12.75">
      <c r="B442" s="2"/>
    </row>
    <row r="443" ht="12.75">
      <c r="B443" s="2"/>
    </row>
    <row r="444" ht="12.75">
      <c r="B444" s="2"/>
    </row>
    <row r="445" ht="12.75">
      <c r="B445" s="2"/>
    </row>
    <row r="446" ht="12.75">
      <c r="B446" s="2"/>
    </row>
    <row r="447" ht="12.75">
      <c r="B447" s="2"/>
    </row>
    <row r="448" ht="12.75">
      <c r="B448" s="2"/>
    </row>
    <row r="449" ht="12.75">
      <c r="B449" s="2"/>
    </row>
    <row r="450" ht="12.75">
      <c r="B450" s="2"/>
    </row>
    <row r="451" ht="12.75">
      <c r="B451" s="2"/>
    </row>
    <row r="452" ht="12.75">
      <c r="B452" s="2"/>
    </row>
    <row r="453" ht="12.75">
      <c r="B453" s="2"/>
    </row>
    <row r="454" ht="12.75">
      <c r="B454" s="2"/>
    </row>
    <row r="455" ht="12.75">
      <c r="B455" s="2"/>
    </row>
    <row r="456" ht="12.75">
      <c r="B456" s="2"/>
    </row>
    <row r="457" ht="12.75">
      <c r="B457" s="2"/>
    </row>
    <row r="458" ht="12.75">
      <c r="B458" s="2"/>
    </row>
    <row r="459" ht="12.75">
      <c r="B459" s="2"/>
    </row>
    <row r="460" ht="12.75">
      <c r="B460" s="2"/>
    </row>
    <row r="461" ht="12.75">
      <c r="B461" s="2"/>
    </row>
    <row r="462" ht="12.75">
      <c r="B462" s="2"/>
    </row>
    <row r="463" ht="12.75">
      <c r="B463" s="2"/>
    </row>
    <row r="464" ht="12.75">
      <c r="B464" s="2"/>
    </row>
    <row r="465" ht="12.75">
      <c r="B465" s="2"/>
    </row>
    <row r="466" ht="12.75">
      <c r="B466" s="2"/>
    </row>
    <row r="467" ht="12.75">
      <c r="B467" s="2"/>
    </row>
    <row r="468" ht="12.75">
      <c r="B468" s="2"/>
    </row>
    <row r="469" ht="12.75">
      <c r="B469" s="2"/>
    </row>
    <row r="470" ht="12.75">
      <c r="B470" s="2"/>
    </row>
    <row r="471" ht="12.75">
      <c r="B471" s="2"/>
    </row>
    <row r="472" ht="12.75">
      <c r="B472" s="2"/>
    </row>
    <row r="473" ht="12.75">
      <c r="B473" s="2"/>
    </row>
    <row r="474" ht="12.75">
      <c r="B474" s="2"/>
    </row>
    <row r="475" ht="12.75">
      <c r="B475" s="2"/>
    </row>
    <row r="476" ht="12.75">
      <c r="B476" s="2"/>
    </row>
    <row r="477" ht="12.75">
      <c r="B477" s="2"/>
    </row>
    <row r="478" ht="12.75">
      <c r="B478" s="2"/>
    </row>
    <row r="479" ht="12.75">
      <c r="B479" s="2"/>
    </row>
    <row r="480" ht="12.75">
      <c r="B480" s="2"/>
    </row>
    <row r="481" ht="12.75">
      <c r="B481" s="2"/>
    </row>
    <row r="482" ht="12.75">
      <c r="B482" s="2"/>
    </row>
    <row r="483" ht="12.75">
      <c r="B483" s="2"/>
    </row>
    <row r="484" ht="12.75">
      <c r="B484" s="2"/>
    </row>
    <row r="485" ht="12.75">
      <c r="B485" s="2"/>
    </row>
    <row r="486" ht="12.75">
      <c r="B486" s="2"/>
    </row>
    <row r="487" ht="12.75">
      <c r="B487" s="2"/>
    </row>
    <row r="488" ht="12.75">
      <c r="B488" s="2"/>
    </row>
    <row r="489" ht="12.75">
      <c r="B489" s="2"/>
    </row>
    <row r="490" ht="12.75">
      <c r="B490" s="2"/>
    </row>
    <row r="491" ht="12.75">
      <c r="B491" s="2"/>
    </row>
    <row r="492" ht="12.75">
      <c r="B492" s="2"/>
    </row>
    <row r="493" ht="12.75">
      <c r="B493" s="2"/>
    </row>
    <row r="494" ht="12.75">
      <c r="B494" s="2"/>
    </row>
    <row r="495" ht="12.75">
      <c r="B495" s="2"/>
    </row>
    <row r="496" ht="12.75">
      <c r="B496" s="2"/>
    </row>
    <row r="497" ht="12.75">
      <c r="B497" s="2"/>
    </row>
    <row r="498" ht="12.75">
      <c r="B498" s="2"/>
    </row>
    <row r="499" ht="12.75">
      <c r="B499" s="2"/>
    </row>
    <row r="500" ht="12.75">
      <c r="B500" s="2"/>
    </row>
    <row r="501" ht="12.75">
      <c r="B501" s="2"/>
    </row>
    <row r="502" ht="12.75">
      <c r="B502" s="2"/>
    </row>
    <row r="503" ht="12.75">
      <c r="B503" s="2"/>
    </row>
    <row r="504" ht="12.75">
      <c r="B504" s="2"/>
    </row>
    <row r="505" ht="12.75">
      <c r="B505" s="2"/>
    </row>
    <row r="506" ht="12.75">
      <c r="B506" s="2"/>
    </row>
    <row r="507" ht="12.75">
      <c r="B507" s="2"/>
    </row>
    <row r="508" ht="12.75">
      <c r="B508" s="2"/>
    </row>
    <row r="509" ht="12.75">
      <c r="B509" s="2"/>
    </row>
    <row r="510" ht="12.75">
      <c r="B510" s="2"/>
    </row>
    <row r="511" ht="12.75">
      <c r="B511" s="2"/>
    </row>
    <row r="512" ht="12.75">
      <c r="B512" s="2"/>
    </row>
    <row r="513" ht="12.75">
      <c r="B513" s="2"/>
    </row>
    <row r="514" ht="12.75">
      <c r="B514" s="2"/>
    </row>
    <row r="515" ht="12.75">
      <c r="B515" s="2"/>
    </row>
    <row r="516" ht="12.75">
      <c r="B516" s="2"/>
    </row>
    <row r="517" ht="12.75">
      <c r="B517" s="2"/>
    </row>
    <row r="518" ht="12.75">
      <c r="B518" s="2"/>
    </row>
    <row r="519" ht="12.75">
      <c r="B519" s="2"/>
    </row>
    <row r="520" ht="12.75">
      <c r="B520" s="2"/>
    </row>
    <row r="521" ht="12.75">
      <c r="B521" s="2"/>
    </row>
    <row r="522" ht="12.75">
      <c r="B522" s="2"/>
    </row>
    <row r="523" ht="12.75">
      <c r="B523" s="2"/>
    </row>
    <row r="524" ht="12.75">
      <c r="B524" s="2"/>
    </row>
    <row r="525" ht="12.75">
      <c r="B525" s="2"/>
    </row>
    <row r="526" ht="12.75">
      <c r="B526" s="2"/>
    </row>
    <row r="527" ht="12.75">
      <c r="B527" s="2"/>
    </row>
    <row r="528" ht="12.75">
      <c r="B528" s="2"/>
    </row>
    <row r="529" ht="12.75">
      <c r="B529" s="2"/>
    </row>
    <row r="530" ht="12.75">
      <c r="B530" s="2"/>
    </row>
    <row r="531" ht="12.75">
      <c r="B531" s="2"/>
    </row>
    <row r="532" ht="12.75">
      <c r="B532" s="2"/>
    </row>
    <row r="533" ht="12.75">
      <c r="B533" s="2"/>
    </row>
    <row r="534" ht="12.75">
      <c r="B534" s="2"/>
    </row>
    <row r="535" ht="12.75">
      <c r="B535" s="2"/>
    </row>
    <row r="536" ht="12.75">
      <c r="B536" s="2"/>
    </row>
    <row r="537" ht="12.75">
      <c r="B537" s="2"/>
    </row>
    <row r="538" ht="12.75">
      <c r="B538" s="2"/>
    </row>
    <row r="539" ht="12.75">
      <c r="B539" s="2"/>
    </row>
    <row r="540" ht="12.75">
      <c r="B540" s="2"/>
    </row>
    <row r="541" ht="12.75">
      <c r="B541" s="2"/>
    </row>
    <row r="542" ht="12.75">
      <c r="B542" s="2"/>
    </row>
    <row r="543" ht="12.75">
      <c r="B543" s="2"/>
    </row>
    <row r="544" ht="12.75">
      <c r="B544" s="2"/>
    </row>
    <row r="545" ht="12.75">
      <c r="B545" s="2"/>
    </row>
    <row r="546" ht="12.75">
      <c r="B546" s="2"/>
    </row>
    <row r="547" ht="12.75">
      <c r="B547" s="2"/>
    </row>
    <row r="548" ht="12.75">
      <c r="B548" s="2"/>
    </row>
    <row r="549" ht="12.75">
      <c r="B549" s="2"/>
    </row>
    <row r="550" ht="12.75">
      <c r="B550" s="2"/>
    </row>
    <row r="551" ht="12.75">
      <c r="B551" s="2"/>
    </row>
    <row r="552" ht="12.75">
      <c r="B552" s="2"/>
    </row>
    <row r="553" ht="12.75">
      <c r="B553" s="2"/>
    </row>
    <row r="554" ht="12.75">
      <c r="B554" s="2"/>
    </row>
    <row r="555" ht="12.75">
      <c r="B555" s="2"/>
    </row>
    <row r="556" ht="12.75">
      <c r="B556" s="2"/>
    </row>
    <row r="557" ht="12.75">
      <c r="B557" s="2"/>
    </row>
    <row r="558" ht="12.75">
      <c r="B558" s="2"/>
    </row>
    <row r="559" ht="12.75">
      <c r="B559" s="2"/>
    </row>
    <row r="560" ht="12.75">
      <c r="B560" s="2"/>
    </row>
    <row r="561" ht="12.75">
      <c r="B561" s="2"/>
    </row>
    <row r="562" ht="12.75">
      <c r="B562" s="2"/>
    </row>
    <row r="563" ht="12.75">
      <c r="B563" s="2"/>
    </row>
    <row r="564" ht="12.75">
      <c r="B564" s="2"/>
    </row>
    <row r="565" ht="12.75">
      <c r="B565" s="2"/>
    </row>
    <row r="566" ht="12.75">
      <c r="B566" s="2"/>
    </row>
    <row r="567" ht="12.75">
      <c r="B567" s="2"/>
    </row>
    <row r="568" ht="12.75">
      <c r="B568" s="2"/>
    </row>
    <row r="569" ht="12.75">
      <c r="B569" s="2"/>
    </row>
    <row r="570" ht="12.75">
      <c r="B570" s="2"/>
    </row>
    <row r="571" ht="12.75">
      <c r="B571" s="2"/>
    </row>
    <row r="572" ht="12.75">
      <c r="B572" s="2"/>
    </row>
    <row r="573" ht="12.75">
      <c r="B573" s="2"/>
    </row>
    <row r="574" ht="12.75">
      <c r="B574" s="2"/>
    </row>
    <row r="575" ht="12.75">
      <c r="B575" s="2"/>
    </row>
    <row r="576" ht="12.75">
      <c r="B576" s="2"/>
    </row>
    <row r="577" ht="12.75">
      <c r="B577" s="2"/>
    </row>
    <row r="578" ht="12.75">
      <c r="B578" s="2"/>
    </row>
    <row r="579" ht="12.75">
      <c r="B579" s="2"/>
    </row>
    <row r="580" ht="12.75">
      <c r="B580" s="2"/>
    </row>
    <row r="581" ht="12.75">
      <c r="B581" s="2"/>
    </row>
    <row r="582" ht="12.75">
      <c r="B582" s="2"/>
    </row>
    <row r="583" ht="12.75">
      <c r="B583" s="2"/>
    </row>
    <row r="584" ht="12.75">
      <c r="B584" s="2"/>
    </row>
    <row r="585" ht="12.75">
      <c r="B585" s="2"/>
    </row>
    <row r="586" ht="12.75">
      <c r="B586" s="2"/>
    </row>
    <row r="587" ht="12.75">
      <c r="B587" s="2"/>
    </row>
    <row r="588" ht="12.75">
      <c r="B588" s="2"/>
    </row>
    <row r="589" ht="12.75">
      <c r="B589" s="2"/>
    </row>
    <row r="590" ht="12.75">
      <c r="B590" s="2"/>
    </row>
    <row r="591" ht="12.75">
      <c r="B591" s="2"/>
    </row>
    <row r="592" ht="12.75">
      <c r="B592" s="2"/>
    </row>
    <row r="593" ht="12.75">
      <c r="B593" s="2"/>
    </row>
    <row r="594" ht="12.75">
      <c r="B594" s="2"/>
    </row>
    <row r="595" ht="12.75">
      <c r="B595" s="2"/>
    </row>
    <row r="596" ht="12.75">
      <c r="B596" s="2"/>
    </row>
    <row r="597" ht="12.75">
      <c r="B597" s="2"/>
    </row>
    <row r="598" ht="12.75">
      <c r="B598" s="2"/>
    </row>
    <row r="599" ht="12.75">
      <c r="B599" s="2"/>
    </row>
    <row r="600" ht="12.75">
      <c r="B600" s="2"/>
    </row>
    <row r="601" ht="12.75">
      <c r="B601" s="2"/>
    </row>
    <row r="602" ht="12.75">
      <c r="B602" s="2"/>
    </row>
    <row r="603" ht="12.75">
      <c r="B603" s="2"/>
    </row>
    <row r="604" ht="12.75">
      <c r="B604" s="2"/>
    </row>
    <row r="605" ht="12.75">
      <c r="B605" s="2"/>
    </row>
    <row r="606" ht="12.75">
      <c r="B606" s="2"/>
    </row>
    <row r="607" ht="12.75">
      <c r="B607" s="2"/>
    </row>
    <row r="608" ht="12.75">
      <c r="B608" s="2"/>
    </row>
    <row r="609" ht="12.75">
      <c r="B609" s="2"/>
    </row>
    <row r="610" ht="12.75">
      <c r="B610" s="2"/>
    </row>
    <row r="611" ht="12.75">
      <c r="B611" s="2"/>
    </row>
    <row r="612" ht="12.75">
      <c r="B612" s="2"/>
    </row>
    <row r="613" ht="12.75">
      <c r="B613" s="2"/>
    </row>
    <row r="614" ht="12.75">
      <c r="B614" s="2"/>
    </row>
    <row r="615" ht="12.75">
      <c r="B615" s="2"/>
    </row>
    <row r="616" ht="12.75">
      <c r="B616" s="2"/>
    </row>
    <row r="617" ht="12.75">
      <c r="B617" s="2"/>
    </row>
    <row r="618" ht="12.75">
      <c r="B618" s="2"/>
    </row>
    <row r="619" ht="12.75">
      <c r="B619" s="2"/>
    </row>
    <row r="620" ht="12.75">
      <c r="B620" s="2"/>
    </row>
    <row r="621" ht="12.75">
      <c r="B621" s="2"/>
    </row>
    <row r="622" ht="12.75">
      <c r="B622" s="2"/>
    </row>
    <row r="623" ht="12.75">
      <c r="B623" s="2"/>
    </row>
    <row r="624" ht="12.75">
      <c r="B624" s="2"/>
    </row>
    <row r="625" ht="12.75">
      <c r="B625" s="2"/>
    </row>
    <row r="626" ht="12.75">
      <c r="B626" s="2"/>
    </row>
    <row r="627" ht="12.75">
      <c r="B627" s="2"/>
    </row>
    <row r="628" ht="12.75">
      <c r="B628" s="2"/>
    </row>
    <row r="629" ht="12.75">
      <c r="B629" s="2"/>
    </row>
    <row r="630" ht="12.75">
      <c r="B630" s="2"/>
    </row>
    <row r="631" ht="12.75">
      <c r="B631" s="2"/>
    </row>
    <row r="632" ht="12.75">
      <c r="B632" s="2"/>
    </row>
    <row r="633" ht="12.75">
      <c r="B633" s="2"/>
    </row>
    <row r="634" ht="12.75">
      <c r="B634" s="2"/>
    </row>
    <row r="635" ht="12.75">
      <c r="B635" s="2"/>
    </row>
    <row r="636" ht="12.75">
      <c r="B636" s="2"/>
    </row>
    <row r="637" ht="12.75">
      <c r="B637" s="2"/>
    </row>
    <row r="638" ht="12.75">
      <c r="B638" s="2"/>
    </row>
    <row r="639" ht="12.75">
      <c r="B639" s="2"/>
    </row>
    <row r="640" ht="12.75">
      <c r="B640" s="2"/>
    </row>
    <row r="641" ht="12.75">
      <c r="B641" s="2"/>
    </row>
    <row r="642" ht="12.75">
      <c r="B642" s="2"/>
    </row>
    <row r="643" ht="12.75">
      <c r="B643" s="2"/>
    </row>
    <row r="644" ht="12.75">
      <c r="B644" s="2"/>
    </row>
    <row r="645" ht="12.75">
      <c r="B645" s="2"/>
    </row>
    <row r="646" ht="12.75">
      <c r="B646" s="2"/>
    </row>
    <row r="647" ht="12.75">
      <c r="B647" s="2"/>
    </row>
    <row r="648" ht="12.75">
      <c r="B648" s="2"/>
    </row>
    <row r="649" ht="12.75">
      <c r="B649" s="2"/>
    </row>
    <row r="650" ht="12.75">
      <c r="B650" s="2"/>
    </row>
    <row r="651" ht="12.75">
      <c r="B651" s="2"/>
    </row>
    <row r="652" ht="12.75">
      <c r="B652" s="2"/>
    </row>
    <row r="653" ht="12.75">
      <c r="B653" s="2"/>
    </row>
    <row r="654" ht="12.75">
      <c r="B654" s="2"/>
    </row>
    <row r="655" ht="12.75">
      <c r="B655" s="2"/>
    </row>
    <row r="656" ht="12.75">
      <c r="B656" s="2"/>
    </row>
    <row r="657" ht="12.75">
      <c r="B657" s="2"/>
    </row>
    <row r="658" ht="12.75">
      <c r="B658" s="2"/>
    </row>
    <row r="659" ht="12.75">
      <c r="B659" s="2"/>
    </row>
    <row r="660" ht="12.75">
      <c r="B660" s="2"/>
    </row>
    <row r="661" ht="12.75">
      <c r="B661" s="2"/>
    </row>
    <row r="662" ht="12.75">
      <c r="B662" s="2"/>
    </row>
    <row r="663" ht="12.75">
      <c r="B663" s="2"/>
    </row>
    <row r="664" ht="12.75">
      <c r="B664" s="2"/>
    </row>
    <row r="665" ht="12.75">
      <c r="B665" s="2"/>
    </row>
    <row r="666" ht="12.75">
      <c r="B666" s="2"/>
    </row>
    <row r="667" ht="12.75">
      <c r="B667" s="2"/>
    </row>
    <row r="668" ht="12.75">
      <c r="B668" s="2"/>
    </row>
    <row r="669" ht="12.75">
      <c r="B669" s="2"/>
    </row>
    <row r="670" ht="12.75">
      <c r="B670" s="2"/>
    </row>
    <row r="671" ht="12.75">
      <c r="B671" s="2"/>
    </row>
    <row r="672" ht="12.75">
      <c r="B672" s="2"/>
    </row>
    <row r="673" ht="12.75">
      <c r="B673" s="2"/>
    </row>
    <row r="674" ht="12.75">
      <c r="B674" s="2"/>
    </row>
    <row r="675" ht="12.75">
      <c r="B675" s="2"/>
    </row>
    <row r="676" ht="12.75">
      <c r="B676" s="2"/>
    </row>
    <row r="677" ht="12.75">
      <c r="B677" s="2"/>
    </row>
    <row r="678" ht="12.75">
      <c r="B678" s="2"/>
    </row>
    <row r="679" ht="12.75">
      <c r="B679" s="2"/>
    </row>
    <row r="680" ht="12.75">
      <c r="B680" s="2"/>
    </row>
    <row r="681" ht="12.75">
      <c r="B681" s="2"/>
    </row>
    <row r="682" ht="12.75">
      <c r="B682" s="2"/>
    </row>
    <row r="683" ht="12.75">
      <c r="B683" s="2"/>
    </row>
    <row r="684" ht="12.75">
      <c r="B684" s="2"/>
    </row>
    <row r="685" ht="12.75">
      <c r="B685" s="2"/>
    </row>
    <row r="686" ht="12.75">
      <c r="B686" s="2"/>
    </row>
    <row r="687" ht="12.75">
      <c r="B687" s="2"/>
    </row>
    <row r="688" ht="12.75">
      <c r="B688" s="2"/>
    </row>
    <row r="689" ht="12.75">
      <c r="B689" s="2"/>
    </row>
    <row r="690" ht="12.75">
      <c r="B690" s="2"/>
    </row>
    <row r="691" ht="12.75">
      <c r="B691" s="2"/>
    </row>
    <row r="692" ht="12.75">
      <c r="B692" s="2"/>
    </row>
    <row r="693" ht="12.75">
      <c r="B693" s="2"/>
    </row>
    <row r="694" ht="12.75">
      <c r="B694" s="2"/>
    </row>
    <row r="695" ht="12.75">
      <c r="B695" s="2"/>
    </row>
    <row r="696" ht="12.75">
      <c r="B696" s="2"/>
    </row>
    <row r="697" ht="12.75">
      <c r="B697" s="2"/>
    </row>
    <row r="698" ht="12.75">
      <c r="B698" s="2"/>
    </row>
    <row r="699" ht="12.75">
      <c r="B699" s="2"/>
    </row>
    <row r="700" ht="12.75">
      <c r="B700" s="2"/>
    </row>
    <row r="701" ht="12.75">
      <c r="B701" s="2"/>
    </row>
    <row r="702" ht="12.75">
      <c r="B702" s="2"/>
    </row>
    <row r="703" ht="12.75">
      <c r="B703" s="2"/>
    </row>
    <row r="704" ht="12.75">
      <c r="B704" s="2"/>
    </row>
    <row r="705" ht="12.75">
      <c r="B705" s="2"/>
    </row>
    <row r="706" ht="12.75">
      <c r="B706" s="2"/>
    </row>
    <row r="707" ht="12.75">
      <c r="B707" s="2"/>
    </row>
    <row r="708" ht="12.75">
      <c r="B708" s="2"/>
    </row>
    <row r="709" ht="12.75">
      <c r="B709" s="2"/>
    </row>
    <row r="710" ht="12.75">
      <c r="B710" s="2"/>
    </row>
    <row r="711" ht="12.75">
      <c r="B711" s="2"/>
    </row>
    <row r="712" ht="12.75">
      <c r="B712" s="2"/>
    </row>
    <row r="713" ht="12.75">
      <c r="B713" s="2"/>
    </row>
    <row r="714" ht="12.75">
      <c r="B714" s="2"/>
    </row>
    <row r="715" ht="12.75">
      <c r="B715" s="2"/>
    </row>
    <row r="716" ht="12.75">
      <c r="B716" s="2"/>
    </row>
    <row r="717" ht="12.75">
      <c r="B717" s="2"/>
    </row>
    <row r="718" ht="12.75">
      <c r="B718" s="2"/>
    </row>
    <row r="719" ht="12.75">
      <c r="B719" s="2"/>
    </row>
    <row r="720" ht="12.75">
      <c r="B720" s="2"/>
    </row>
    <row r="721" ht="12.75">
      <c r="B721" s="2"/>
    </row>
    <row r="722" ht="12.75">
      <c r="B722" s="2"/>
    </row>
    <row r="723" ht="12.75">
      <c r="B723" s="2"/>
    </row>
    <row r="724" ht="12.75">
      <c r="B724" s="2"/>
    </row>
    <row r="725" ht="12.75">
      <c r="B725" s="2"/>
    </row>
    <row r="726" ht="12.75">
      <c r="B726" s="2"/>
    </row>
    <row r="727" ht="12.75">
      <c r="B727" s="2"/>
    </row>
    <row r="728" ht="12.75">
      <c r="B728" s="2"/>
    </row>
    <row r="729" ht="12.75">
      <c r="B729" s="2"/>
    </row>
    <row r="730" ht="12.75">
      <c r="B730" s="2"/>
    </row>
    <row r="731" ht="12.75">
      <c r="B731" s="2"/>
    </row>
    <row r="732" ht="12.75">
      <c r="B732" s="2"/>
    </row>
    <row r="733" ht="12.75">
      <c r="B733" s="2"/>
    </row>
    <row r="734" ht="12.75">
      <c r="B734" s="2"/>
    </row>
    <row r="735" ht="12.75">
      <c r="B735" s="2"/>
    </row>
    <row r="736" ht="12.75">
      <c r="B736" s="2"/>
    </row>
    <row r="737" ht="12.75">
      <c r="B737" s="2"/>
    </row>
    <row r="738" ht="12.75">
      <c r="B738" s="2"/>
    </row>
    <row r="739" ht="12.75">
      <c r="B739" s="2"/>
    </row>
    <row r="740" ht="12.75">
      <c r="B740" s="2"/>
    </row>
    <row r="741" ht="12.75">
      <c r="B741" s="2"/>
    </row>
    <row r="742" ht="12.75">
      <c r="B742" s="2"/>
    </row>
    <row r="743" ht="12.75">
      <c r="B743" s="2"/>
    </row>
    <row r="744" ht="12.75">
      <c r="B744" s="2"/>
    </row>
    <row r="745" ht="12.75">
      <c r="B745" s="2"/>
    </row>
    <row r="746" ht="12.75">
      <c r="B746" s="2"/>
    </row>
    <row r="747" ht="12.75">
      <c r="B747" s="2"/>
    </row>
    <row r="748" ht="12.75">
      <c r="B748" s="2"/>
    </row>
    <row r="749" ht="12.75">
      <c r="B749" s="2"/>
    </row>
    <row r="750" ht="12.75">
      <c r="B750" s="2"/>
    </row>
    <row r="751" ht="12.75">
      <c r="B751" s="2"/>
    </row>
    <row r="752" ht="12.75">
      <c r="B752" s="2"/>
    </row>
    <row r="753" ht="12.75">
      <c r="B753" s="2"/>
    </row>
    <row r="754" ht="12.75">
      <c r="B754" s="2"/>
    </row>
    <row r="755" ht="12.75">
      <c r="B755" s="2"/>
    </row>
    <row r="756" ht="12.75">
      <c r="B756" s="2"/>
    </row>
    <row r="757" ht="12.75">
      <c r="B757" s="2"/>
    </row>
    <row r="758" ht="12.75">
      <c r="B758" s="2"/>
    </row>
    <row r="759" ht="12.75">
      <c r="B759" s="2"/>
    </row>
    <row r="760" ht="12.75">
      <c r="B760" s="2"/>
    </row>
    <row r="761" ht="12.75">
      <c r="B761" s="2"/>
    </row>
    <row r="762" ht="12.75">
      <c r="B762" s="2"/>
    </row>
    <row r="763" ht="12.75">
      <c r="B763" s="2"/>
    </row>
    <row r="764" ht="12.75">
      <c r="B764" s="2"/>
    </row>
    <row r="765" ht="12.75">
      <c r="B765" s="2"/>
    </row>
    <row r="766" ht="12.75">
      <c r="B766" s="2"/>
    </row>
    <row r="767" ht="12.75">
      <c r="B767" s="2"/>
    </row>
    <row r="768" ht="12.75">
      <c r="B768" s="2"/>
    </row>
    <row r="769" ht="12.75">
      <c r="B769" s="2"/>
    </row>
    <row r="770" ht="12.75">
      <c r="B770" s="2"/>
    </row>
    <row r="771" ht="12.75">
      <c r="B771" s="2"/>
    </row>
    <row r="772" ht="12.75">
      <c r="B772" s="2"/>
    </row>
    <row r="773" ht="12.75">
      <c r="B773" s="2"/>
    </row>
    <row r="774" ht="12.75">
      <c r="B774" s="2"/>
    </row>
    <row r="775" ht="12.75">
      <c r="B775" s="2"/>
    </row>
    <row r="776" ht="12.75">
      <c r="B776" s="2"/>
    </row>
    <row r="777" ht="12.75">
      <c r="B777" s="2"/>
    </row>
    <row r="778" ht="12.75">
      <c r="B778" s="2"/>
    </row>
    <row r="779" ht="12.75">
      <c r="B779" s="2"/>
    </row>
    <row r="780" ht="12.75">
      <c r="B780" s="2"/>
    </row>
    <row r="781" ht="12.75">
      <c r="B781" s="2"/>
    </row>
    <row r="782" ht="12.75">
      <c r="B782" s="2"/>
    </row>
    <row r="783" ht="12.75">
      <c r="B783" s="2"/>
    </row>
    <row r="784" ht="12.75">
      <c r="B784" s="2"/>
    </row>
    <row r="785" ht="12.75">
      <c r="B785" s="2"/>
    </row>
    <row r="786" ht="12.75">
      <c r="B786" s="2"/>
    </row>
    <row r="787" ht="12.75">
      <c r="B787" s="2"/>
    </row>
    <row r="788" ht="12.75">
      <c r="B788" s="2"/>
    </row>
    <row r="789" ht="12.75">
      <c r="B789" s="2"/>
    </row>
    <row r="790" ht="12.75">
      <c r="B790" s="2"/>
    </row>
    <row r="791" ht="12.75">
      <c r="B791" s="2"/>
    </row>
    <row r="792" ht="12.75">
      <c r="B792" s="2"/>
    </row>
    <row r="793" ht="12.75">
      <c r="B793" s="2"/>
    </row>
    <row r="794" ht="12.75">
      <c r="B794" s="2"/>
    </row>
    <row r="795" ht="12.75">
      <c r="B795" s="2"/>
    </row>
    <row r="796" ht="12.75">
      <c r="B796" s="2"/>
    </row>
    <row r="797" ht="12.75">
      <c r="B797" s="2"/>
    </row>
    <row r="798" ht="12.75">
      <c r="B798" s="2"/>
    </row>
    <row r="799" ht="12.75">
      <c r="B799" s="2"/>
    </row>
    <row r="800" ht="12.75">
      <c r="B800" s="2"/>
    </row>
    <row r="801" ht="12.75">
      <c r="B801" s="2"/>
    </row>
    <row r="802" ht="12.75">
      <c r="B802" s="2"/>
    </row>
    <row r="803" ht="12.75">
      <c r="B803" s="2"/>
    </row>
    <row r="804" ht="12.75">
      <c r="B804" s="2"/>
    </row>
    <row r="805" ht="12.75">
      <c r="B805" s="2"/>
    </row>
    <row r="806" ht="12.75">
      <c r="B806" s="2"/>
    </row>
    <row r="807" ht="12.75">
      <c r="B807" s="2"/>
    </row>
    <row r="808" ht="12.75">
      <c r="B808" s="2"/>
    </row>
    <row r="809" ht="12.75">
      <c r="B809" s="2"/>
    </row>
    <row r="810" ht="12.75">
      <c r="B810" s="2"/>
    </row>
    <row r="811" ht="12.75">
      <c r="B811" s="2"/>
    </row>
    <row r="812" ht="12.75">
      <c r="B812" s="2"/>
    </row>
    <row r="813" ht="12.75">
      <c r="B813" s="2"/>
    </row>
    <row r="814" ht="12.75">
      <c r="B814" s="2"/>
    </row>
    <row r="815" ht="12.75">
      <c r="B815" s="2"/>
    </row>
    <row r="816" ht="12.75">
      <c r="B816" s="2"/>
    </row>
    <row r="817" ht="12.75">
      <c r="B817" s="2"/>
    </row>
    <row r="818" ht="12.75">
      <c r="B818" s="2"/>
    </row>
    <row r="819" ht="12.75">
      <c r="B819" s="2"/>
    </row>
    <row r="820" ht="12.75">
      <c r="B820" s="2"/>
    </row>
    <row r="821" ht="12.75">
      <c r="B821" s="2"/>
    </row>
    <row r="822" ht="12.75">
      <c r="B822" s="2"/>
    </row>
    <row r="823" ht="12.75">
      <c r="B823" s="2"/>
    </row>
    <row r="824" ht="12.75">
      <c r="B824" s="2"/>
    </row>
    <row r="825" ht="12.75">
      <c r="B825" s="2"/>
    </row>
    <row r="826" ht="12.75">
      <c r="B826" s="2"/>
    </row>
    <row r="827" ht="12.75">
      <c r="B827" s="2"/>
    </row>
    <row r="828" ht="12.75">
      <c r="B828" s="2"/>
    </row>
    <row r="829" ht="12.75">
      <c r="B829" s="2"/>
    </row>
    <row r="830" ht="12.75">
      <c r="B830" s="2"/>
    </row>
    <row r="831" ht="12.75">
      <c r="B831" s="2"/>
    </row>
    <row r="832" ht="12.75">
      <c r="B832" s="2"/>
    </row>
    <row r="833" ht="12.75">
      <c r="B833" s="2"/>
    </row>
    <row r="834" ht="12.75">
      <c r="B834" s="2"/>
    </row>
    <row r="835" ht="12.75">
      <c r="B835" s="2"/>
    </row>
    <row r="836" ht="12.75">
      <c r="B836" s="2"/>
    </row>
    <row r="837" ht="12.75">
      <c r="B837" s="2"/>
    </row>
    <row r="838" ht="12.75">
      <c r="B838" s="2"/>
    </row>
    <row r="839" ht="12.75">
      <c r="B839" s="2"/>
    </row>
    <row r="840" ht="12.75">
      <c r="B840" s="2"/>
    </row>
    <row r="841" ht="12.75">
      <c r="B841" s="2"/>
    </row>
    <row r="842" ht="12.75">
      <c r="B842" s="2"/>
    </row>
    <row r="843" ht="12.75">
      <c r="B843" s="2"/>
    </row>
    <row r="844" ht="12.75">
      <c r="B844" s="2"/>
    </row>
    <row r="845" ht="12.75">
      <c r="B845" s="2"/>
    </row>
    <row r="846" ht="12.75">
      <c r="B846" s="2"/>
    </row>
    <row r="847" ht="12.75">
      <c r="B847" s="2"/>
    </row>
    <row r="848" ht="12.75">
      <c r="B848" s="2"/>
    </row>
    <row r="849" ht="12.75">
      <c r="B849" s="2"/>
    </row>
    <row r="850" ht="12.75">
      <c r="B850" s="2"/>
    </row>
    <row r="851" ht="12.75">
      <c r="B851" s="2"/>
    </row>
    <row r="852" ht="12.75">
      <c r="B852" s="2"/>
    </row>
    <row r="853" ht="12.75">
      <c r="B853" s="2"/>
    </row>
    <row r="854" ht="12.75">
      <c r="B854" s="2"/>
    </row>
    <row r="855" ht="12.75">
      <c r="B855" s="2"/>
    </row>
    <row r="856" ht="12.75">
      <c r="B856" s="2"/>
    </row>
    <row r="857" ht="12.75">
      <c r="B857" s="2"/>
    </row>
    <row r="858" ht="12.75">
      <c r="B858" s="2"/>
    </row>
    <row r="859" ht="12.75">
      <c r="B859" s="2"/>
    </row>
    <row r="860" ht="12.75">
      <c r="B860" s="2"/>
    </row>
    <row r="861" ht="12.75">
      <c r="B861" s="2"/>
    </row>
    <row r="862" ht="12.75">
      <c r="B862" s="2"/>
    </row>
    <row r="863" ht="12.75">
      <c r="B863" s="2"/>
    </row>
    <row r="864" ht="12.75">
      <c r="B864" s="2"/>
    </row>
    <row r="865" ht="12.75">
      <c r="B865" s="2"/>
    </row>
    <row r="866" ht="12.75">
      <c r="B866" s="2"/>
    </row>
    <row r="867" ht="12.75">
      <c r="B867" s="2"/>
    </row>
    <row r="868" ht="12.75">
      <c r="B868" s="2"/>
    </row>
    <row r="869" ht="12.75">
      <c r="B869" s="2"/>
    </row>
    <row r="870" ht="12.75">
      <c r="B870" s="2"/>
    </row>
    <row r="871" ht="12.75">
      <c r="B871" s="2"/>
    </row>
    <row r="872" ht="12.75">
      <c r="B872" s="2"/>
    </row>
    <row r="873" ht="12.75">
      <c r="B873" s="2"/>
    </row>
    <row r="874" ht="12.75">
      <c r="B874" s="2"/>
    </row>
    <row r="875" ht="12.75">
      <c r="B875" s="2"/>
    </row>
    <row r="876" ht="12.75">
      <c r="B876" s="2"/>
    </row>
    <row r="877" ht="12.75">
      <c r="B877" s="2"/>
    </row>
    <row r="878" ht="12.75">
      <c r="B878" s="2"/>
    </row>
    <row r="879" ht="12.75">
      <c r="B879" s="2"/>
    </row>
    <row r="880" ht="12.75">
      <c r="B880" s="2"/>
    </row>
    <row r="881" ht="12.75">
      <c r="B881" s="2"/>
    </row>
    <row r="882" ht="12.75">
      <c r="B882" s="2"/>
    </row>
    <row r="883" ht="12.75">
      <c r="B883" s="2"/>
    </row>
    <row r="884" ht="12.75">
      <c r="B884" s="2"/>
    </row>
    <row r="885" ht="12.75">
      <c r="B885" s="2"/>
    </row>
    <row r="886" ht="12.75">
      <c r="B886" s="2"/>
    </row>
    <row r="887" ht="12.75">
      <c r="B887" s="2"/>
    </row>
    <row r="888" ht="12.75">
      <c r="B888" s="2"/>
    </row>
    <row r="889" ht="12.75">
      <c r="B889" s="2"/>
    </row>
    <row r="890" ht="12.75">
      <c r="B890" s="2"/>
    </row>
    <row r="891" ht="12.75">
      <c r="B891" s="2"/>
    </row>
    <row r="892" ht="12.75">
      <c r="B892" s="2"/>
    </row>
    <row r="893" ht="12.75">
      <c r="B893" s="2"/>
    </row>
    <row r="894" ht="12.75">
      <c r="B894" s="2"/>
    </row>
    <row r="895" ht="12.75">
      <c r="B895" s="2"/>
    </row>
    <row r="896" ht="12.75">
      <c r="B896" s="2"/>
    </row>
    <row r="897" ht="12.75">
      <c r="B897" s="2"/>
    </row>
    <row r="898" ht="12.75">
      <c r="B898" s="2"/>
    </row>
    <row r="899" ht="12.75">
      <c r="B899" s="2"/>
    </row>
    <row r="900" ht="12.75">
      <c r="B900" s="2"/>
    </row>
    <row r="901" ht="12.75">
      <c r="B901" s="2"/>
    </row>
    <row r="902" ht="12.75">
      <c r="B902" s="2"/>
    </row>
    <row r="903" ht="12.75">
      <c r="B903" s="2"/>
    </row>
    <row r="904" ht="12.75">
      <c r="B904" s="2"/>
    </row>
    <row r="905" ht="12.75">
      <c r="B905" s="2"/>
    </row>
    <row r="906" ht="12.75">
      <c r="B906" s="2"/>
    </row>
    <row r="907" ht="12.75">
      <c r="B907" s="2"/>
    </row>
    <row r="908" ht="12.75">
      <c r="B908" s="2"/>
    </row>
    <row r="909" ht="12.75">
      <c r="B909" s="2"/>
    </row>
    <row r="910" ht="12.75">
      <c r="B910" s="2"/>
    </row>
    <row r="911" ht="12.75">
      <c r="B911" s="2"/>
    </row>
    <row r="912" ht="12.75">
      <c r="B912" s="2"/>
    </row>
    <row r="913" ht="12.75">
      <c r="B913" s="2"/>
    </row>
    <row r="914" ht="12.75">
      <c r="B914" s="2"/>
    </row>
    <row r="915" ht="12.75">
      <c r="B915" s="2"/>
    </row>
    <row r="916" ht="12.75">
      <c r="B916" s="2"/>
    </row>
    <row r="917" ht="12.75">
      <c r="B917" s="2"/>
    </row>
    <row r="918" ht="12.75">
      <c r="B918" s="2"/>
    </row>
    <row r="919" ht="12.75">
      <c r="B919" s="2"/>
    </row>
    <row r="920" ht="12.75">
      <c r="B920" s="2"/>
    </row>
    <row r="921" ht="12.75">
      <c r="B921" s="2"/>
    </row>
    <row r="922" ht="12.75">
      <c r="B922" s="2"/>
    </row>
    <row r="923" ht="12.75">
      <c r="B923" s="2"/>
    </row>
    <row r="924" ht="12.75">
      <c r="B924" s="2"/>
    </row>
    <row r="925" ht="12.75">
      <c r="B925" s="2"/>
    </row>
    <row r="926" ht="12.75">
      <c r="B926" s="2"/>
    </row>
    <row r="927" ht="12.75">
      <c r="B927" s="2"/>
    </row>
    <row r="928" ht="12.75">
      <c r="B928" s="2"/>
    </row>
    <row r="929" ht="12.75">
      <c r="B929" s="2"/>
    </row>
    <row r="930" ht="12.75">
      <c r="B930" s="2"/>
    </row>
    <row r="931" ht="12.75">
      <c r="B931" s="2"/>
    </row>
    <row r="932" ht="12.75">
      <c r="B932" s="2"/>
    </row>
    <row r="933" ht="12.75">
      <c r="B933" s="2"/>
    </row>
    <row r="934" ht="12.75">
      <c r="B934" s="2"/>
    </row>
    <row r="935" ht="12.75">
      <c r="B935" s="2"/>
    </row>
    <row r="936" ht="12.75">
      <c r="B936" s="2"/>
    </row>
    <row r="937" ht="12.75">
      <c r="B937" s="2"/>
    </row>
    <row r="938" ht="12.75">
      <c r="B938" s="2"/>
    </row>
    <row r="939" ht="12.75">
      <c r="B939" s="2"/>
    </row>
    <row r="940" ht="12.75">
      <c r="B940" s="2"/>
    </row>
    <row r="941" ht="12.75">
      <c r="B941" s="2"/>
    </row>
    <row r="942" ht="12.75">
      <c r="B942" s="2"/>
    </row>
    <row r="943" ht="12.75">
      <c r="B943" s="2"/>
    </row>
  </sheetData>
  <sheetProtection/>
  <mergeCells count="22">
    <mergeCell ref="B6:M6"/>
    <mergeCell ref="D10:D12"/>
    <mergeCell ref="K11:K12"/>
    <mergeCell ref="C9:C12"/>
    <mergeCell ref="H10:H12"/>
    <mergeCell ref="F11:F12"/>
    <mergeCell ref="A9:A12"/>
    <mergeCell ref="B9:B12"/>
    <mergeCell ref="N11:N12"/>
    <mergeCell ref="H139:K139"/>
    <mergeCell ref="D9:H9"/>
    <mergeCell ref="K10:L10"/>
    <mergeCell ref="P9:P12"/>
    <mergeCell ref="E10:E12"/>
    <mergeCell ref="F10:G10"/>
    <mergeCell ref="I10:I12"/>
    <mergeCell ref="J10:J12"/>
    <mergeCell ref="M10:M12"/>
    <mergeCell ref="N10:O10"/>
    <mergeCell ref="L11:L12"/>
    <mergeCell ref="G11:G12"/>
    <mergeCell ref="I9:O9"/>
  </mergeCells>
  <conditionalFormatting sqref="S61:W61 E56:E60">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1" r:id="rId1"/>
  <headerFooter alignWithMargins="0">
    <oddFooter>&amp;CСтраница &amp;P</oddFooter>
  </headerFooter>
  <rowBreaks count="5" manualBreakCount="5">
    <brk id="65" max="15" man="1"/>
    <brk id="69" max="15" man="1"/>
    <brk id="78" max="15" man="1"/>
    <brk id="99" max="15" man="1"/>
    <brk id="11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2016-04-29T06:49:36Z</cp:lastPrinted>
  <dcterms:created xsi:type="dcterms:W3CDTF">2002-12-20T15:22:07Z</dcterms:created>
  <dcterms:modified xsi:type="dcterms:W3CDTF">2016-05-16T13:14:09Z</dcterms:modified>
  <cp:category/>
  <cp:version/>
  <cp:contentType/>
  <cp:contentStatus/>
</cp:coreProperties>
</file>