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sheetId="1" r:id="rId1"/>
  </sheets>
  <definedNames>
    <definedName name="_xlnm.Print_Titles" localSheetId="0">'Лист1'!$6:$7</definedName>
    <definedName name="_xlnm.Print_Area" localSheetId="0">'Лист1'!$A$1:$I$87</definedName>
  </definedNames>
  <calcPr fullCalcOnLoad="1"/>
</workbook>
</file>

<file path=xl/sharedStrings.xml><?xml version="1.0" encoding="utf-8"?>
<sst xmlns="http://schemas.openxmlformats.org/spreadsheetml/2006/main" count="189" uniqueCount="149">
  <si>
    <t>Загальний фонд</t>
  </si>
  <si>
    <t>Спеціальний фонд</t>
  </si>
  <si>
    <t>Разом</t>
  </si>
  <si>
    <t>тис. грн.</t>
  </si>
  <si>
    <t xml:space="preserve"> </t>
  </si>
  <si>
    <t>250404</t>
  </si>
  <si>
    <t>Інші  видатки</t>
  </si>
  <si>
    <t>070807</t>
  </si>
  <si>
    <t>Інші освітні програми</t>
  </si>
  <si>
    <t>Інші видатки на соціальний захист населення</t>
  </si>
  <si>
    <t>090412</t>
  </si>
  <si>
    <t>090416</t>
  </si>
  <si>
    <t>Інші видатки на соціальний захист ветеранів війни та праці</t>
  </si>
  <si>
    <t>091209</t>
  </si>
  <si>
    <t>до рішення районної ради</t>
  </si>
  <si>
    <t>Код тимчасової класифікації видатків та кредитування місцевих бюджетів</t>
  </si>
  <si>
    <t>091204</t>
  </si>
  <si>
    <t>130204</t>
  </si>
  <si>
    <t>130115</t>
  </si>
  <si>
    <t xml:space="preserve">Центри "Спорт для всіх" та заходи з фізичної культури </t>
  </si>
  <si>
    <t>Фінансова підтримка громадських організацій інвалідів і ветеранів</t>
  </si>
  <si>
    <t>Територіальні центри соціального обслуговування (надання соціальних послуг)</t>
  </si>
  <si>
    <t>- надання адресної допомоги особам, які перебувають у складних життєвих обставинах</t>
  </si>
  <si>
    <t>стипендія особам, яким виповнилось 100 і більше років</t>
  </si>
  <si>
    <t>- фінансова підтримка громадських організацій ветеранів, волонтерів</t>
  </si>
  <si>
    <t xml:space="preserve">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t>
  </si>
  <si>
    <t xml:space="preserve">  одноразова матеріальна допомога сім'ям загиблих та померлих учасників бойових дій в Афганістані, інвалідам війни в Афганістані</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</si>
  <si>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</si>
  <si>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</si>
  <si>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Районна програма збереження архівних фондів на 2012-2016 роки:</t>
  </si>
  <si>
    <t>реалізація заходів передбачених програмою (фінансування Об"єднаного трудового архіву міської, сільських рад)</t>
  </si>
  <si>
    <t>реалізація заходів передбачених програмою (забезпечення участі футбольних команд у обласних змаганнях)</t>
  </si>
  <si>
    <t xml:space="preserve"> реалізація заходів передбачених програмою  </t>
  </si>
  <si>
    <t>Управління соціального захисту населення райдержадміністрації</t>
  </si>
  <si>
    <t>Відділ освіти, молоді і спорту райдержадміністрації</t>
  </si>
  <si>
    <t>перебування в стаціонарному відділенні для постійного, або тимчасового проживання підопічної Новікової Г.В.</t>
  </si>
  <si>
    <t>надання одноразової матеріальної допомоги громадянам, які постраждали внаслідок Чорнобильської катастрофи (І,ІІ,ІІІ категорії) та дітям -інвалідам, які постраждали від Чорнобильської катастрофи</t>
  </si>
  <si>
    <r>
      <t>- п</t>
    </r>
    <r>
      <rPr>
        <sz val="18"/>
        <rFont val="Times New Roman CYR"/>
        <family val="0"/>
      </rPr>
      <t>роведення заходів із нетрадиційних видів спорту і масових заходів із фізичної культури</t>
    </r>
  </si>
  <si>
    <t xml:space="preserve">Програма розвитку фізичної культури і спорту у Баштанському районі на 2014-2018 роки: </t>
  </si>
  <si>
    <t>фінансова підтримка громадських організацій інвалідів</t>
  </si>
  <si>
    <t xml:space="preserve">надання одноразової матеріальної допомоги військовослужбовцям, які отримали поранення, контузію, захворювання внаслідок виконання службових обов"язків на тимчасово окупованій території АРК, м.Севастополя та під час участиі в антитерористичній операції (АТО) на сході України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</si>
  <si>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</si>
  <si>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</si>
  <si>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</si>
  <si>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</si>
  <si>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</si>
  <si>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 xml:space="preserve">Районна програма "Медичні кадри Баштанщини" на 2013-2017 роки </t>
  </si>
  <si>
    <t>отримання медичної освіти на договірних умовах</t>
  </si>
  <si>
    <t>Райдержадміністрація</t>
  </si>
  <si>
    <t>0133</t>
  </si>
  <si>
    <t>0990</t>
  </si>
  <si>
    <t>0810</t>
  </si>
  <si>
    <t>1090</t>
  </si>
  <si>
    <t>1030</t>
  </si>
  <si>
    <t>1020</t>
  </si>
  <si>
    <t>організація підвозу дітей до загальноосвітніх навчальних закладів</t>
  </si>
  <si>
    <t>Всього районні програми</t>
  </si>
  <si>
    <t xml:space="preserve">Програма «Безбар'єрна Баштанщина» </t>
  </si>
  <si>
    <t xml:space="preserve">Комплексна програма соціального захисту населення "Турбота" </t>
  </si>
  <si>
    <t>Начальник фінансового управління райдержадміністрації</t>
  </si>
  <si>
    <t>С.В.Євдощенко</t>
  </si>
  <si>
    <t>Разом:</t>
  </si>
  <si>
    <t xml:space="preserve">Утримання апарату управління громадських фізкультурно - спортивних організацій </t>
  </si>
  <si>
    <t>Перелік місцевих (регіональних) програм, які фінансуватимуться за рахунок коштів  районного бюджету Баштанського району у 2016 році</t>
  </si>
  <si>
    <t>170102</t>
  </si>
  <si>
    <t>1070</t>
  </si>
  <si>
    <t>Компенсаційні виплати на пільговий проїзд автомобільним транспортом окремим категоріям громадян</t>
  </si>
  <si>
    <t>090214</t>
  </si>
  <si>
    <t>Пільги окремим категоріям громадян з послуг зв"язку</t>
  </si>
  <si>
    <t>надання пільг з послуг зв"язку</t>
  </si>
  <si>
    <t>компенсаційні виплати на пільговий проїзд автомобільним транспортом окремим категоріям громадян</t>
  </si>
  <si>
    <t>Районна Цільова соціальна програма розвитку освіти Баштанського району на 2016-2017 роки:</t>
  </si>
  <si>
    <t>Районна Комплексна програма захисту прав дітей Баштанського району "Дитинство" на 2013-2017 роки</t>
  </si>
  <si>
    <t>090802</t>
  </si>
  <si>
    <t>1040</t>
  </si>
  <si>
    <t>Інші програми соціального захисту дітей</t>
  </si>
  <si>
    <t>Районна цільова соціальна програма розвитку цивільного захисту Баштанського району:</t>
  </si>
  <si>
    <t>210105</t>
  </si>
  <si>
    <t>0320</t>
  </si>
  <si>
    <t>Видатки на запобігання та ліквідацію надзвичайних ситуацій та наслідків стихійного лиха</t>
  </si>
  <si>
    <t>заходи направлені на захист прав дітей Баштанського району (на проведення благодійних акцій для дітей, проведення заходів "Діти вулиці", "Урок", "Сезонник", ін.,відповідно до програми )</t>
  </si>
  <si>
    <t xml:space="preserve">Районна рада </t>
  </si>
  <si>
    <t>120201</t>
  </si>
  <si>
    <t>0830</t>
  </si>
  <si>
    <t>Періодичні видання (газети та журнали)</t>
  </si>
  <si>
    <t>180109</t>
  </si>
  <si>
    <t>0490</t>
  </si>
  <si>
    <t>Програма стабілізації та соціально-економічного розвитку територій</t>
  </si>
  <si>
    <t>Програма соціально-економічного розвитку Баштанського району на 2015-2017 роки</t>
  </si>
  <si>
    <t>091103</t>
  </si>
  <si>
    <t>Соціальні програми і заходи державних органів у справах молоді</t>
  </si>
  <si>
    <t xml:space="preserve">Програма «Молодь Баштанщина» </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</si>
  <si>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2011-2015 з продовження строком діії протягом 2016 року</t>
  </si>
  <si>
    <t>070201</t>
  </si>
  <si>
    <t>0921</t>
  </si>
  <si>
    <t>Загальноосвітні школи ( вт.ч. школа-дитячий садок, інтернат при школі), спеціалізовані школи, ліцей, гімназії, колегіуми</t>
  </si>
  <si>
    <t xml:space="preserve">організація забезпечення харчуванням учнів загальноосвітніх навчальних закладів </t>
  </si>
  <si>
    <t>120300</t>
  </si>
  <si>
    <t>Книговидання</t>
  </si>
  <si>
    <t xml:space="preserve">фінансова підтримка місцевим авторам у виданні їх книг </t>
  </si>
  <si>
    <t xml:space="preserve"> перевезення призовників до обласного збірного пункту</t>
  </si>
  <si>
    <t>фінансова підтримка та компенсація збитків газети "Голос Баштанщини"</t>
  </si>
  <si>
    <t>080101</t>
  </si>
  <si>
    <t>0731</t>
  </si>
  <si>
    <t>Лікарні</t>
  </si>
  <si>
    <t>Районна Цільова соціальна програма протидії захворюванню на туберкульоз на 2013-2016 роки:</t>
  </si>
  <si>
    <t>080800</t>
  </si>
  <si>
    <t>0726</t>
  </si>
  <si>
    <t>Центри первинної медичної (медико-санітарної) допомоги</t>
  </si>
  <si>
    <t>на заходи районної програми протидії захворюванню на туберкульоз (придбання ренгенплівки, флюроплівки, лампи бактерицидні, відшкодування вартості проїзду до протитуберкульозних закладів та інше)</t>
  </si>
  <si>
    <t>на закупівлю туберкуліну</t>
  </si>
  <si>
    <t>заходи по відпочинку та оздоровлення дітей в пришкільних таборах</t>
  </si>
  <si>
    <t>010116</t>
  </si>
  <si>
    <t>0111</t>
  </si>
  <si>
    <t>Органи місцевого самоврядування</t>
  </si>
  <si>
    <t>висвітлення діяльності районної ради у засобах масової інформації</t>
  </si>
  <si>
    <t>110502</t>
  </si>
  <si>
    <t>0829</t>
  </si>
  <si>
    <t>Інші культурно-освітні заклади та заходи</t>
  </si>
  <si>
    <t>для спрямування на співфінансування об"єктів по напрямах і заходах, що будуть визначені окремими нормативно-правовими актами Кабінету Міністрів України за рахунок коштів державного бюджету (дооснащення клініко-діагностичної лабораторії Баштанської центральної районної лікарні і створення на її базі лабораторії ІІ рівня для раанньої діагностики туберкульозу у м.Баштанка Миколаївської області)</t>
  </si>
  <si>
    <t xml:space="preserve">запровадження виплати премій переможцям ІІІ етапу Всеукраїнських учнівських олімпіад з базових навчальних предметів, обласного конкурсу-захисту науково-дослідницьких робіт учнів-членів Малої академії наук України </t>
  </si>
  <si>
    <t>щорічна грошова винагорода Почесним громадянам району</t>
  </si>
  <si>
    <t>Відділ культури райдержадміністрації</t>
  </si>
  <si>
    <t>250380</t>
  </si>
  <si>
    <t>0180</t>
  </si>
  <si>
    <t>Інші субвенції</t>
  </si>
  <si>
    <t>Субвенція з районного бюджету обласному бюджету на спів фінансування інвестиційних програм і проектів регіонального розвитку, що можуть реалізовуватися у 2016 році за рахунок коштів державного фонду регіонального розвитку, в тому числі: «корпус центру дитячої реабілітації та корпус хоспісу Баштанської центральної районної лікарні по вул.Ювілейній,3, м.Баштанка – реконструкція з добудовою під хоспіс»</t>
  </si>
  <si>
    <t>організація участі учнів у фіналі  Всеукраїнських дитячих спортивних ігор "Старти надій"</t>
  </si>
  <si>
    <t>090203</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</si>
  <si>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аба є пенсіонерами</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</si>
  <si>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аба є пенсіонерами (погашення кредиторської заборгованості)</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</si>
  <si>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</si>
  <si>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</si>
  <si>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(погашення кредиторської заборгованості)</t>
  </si>
  <si>
    <t>170302</t>
  </si>
  <si>
    <t xml:space="preserve">Компенсаційні виплати за пільговий проїзд  окремим категоріям громадян на залізничному транспорті </t>
  </si>
  <si>
    <t>на співфінансування створення умов для забезпечення репродуктивного здоров"я жінок на базі пологового відділення Баштанської центральної районної лікарні Баштанського району Миколаївської області(відповідно до постанови Кабінету Міністрів України від 24 червня 2016 р. № 395 “Деякі питання надання у 2016 році субвенції з державного бюджету місцевим бюджетам на здійснення заходів щодо соціально-економічного розвитку окремих територій” )</t>
  </si>
  <si>
    <t>Субвенція з місцевого бюджету державному бюджету на виконання програм соціально-економічного та культурного розвитку регіонів</t>
  </si>
  <si>
    <t>виконавець прграми: 7 державна пожежно-рятувальна частина ГУ ДСНС у Миколаївській області (на придбання пожежного бойового спорядження )</t>
  </si>
  <si>
    <t>відзначення районною премією ім.Хамчича В.М. кращого керівника сільського господарства  за результатами 2015 року(Росеєв М.М., СП «Нібулон») - 1,378 тис.грн.  за результатами 2016 року (керуючого відділенням ТОВ «Агро Капітал Центр» - Шевченка Олександра Олександровича) - 1,450 тис.грн.</t>
  </si>
  <si>
    <t>Фінансове управління райдержадміністрації</t>
  </si>
  <si>
    <t xml:space="preserve">Субвенція з районного бюджету сільському бюджету на преміювання переможців  конкурсу «Населений пункт найкращого благоустрою і підтримки санітарного стану» - 9,0 тис.грн. (Новопавлівська сільська рада – 5,0 тис.грн., Добренька сільська рада – 3,0 тис.грн., Старогороженська сільська рада – 1,0 тис.грн.) </t>
  </si>
  <si>
    <t xml:space="preserve">на фінансування експлуатаційно  технічного обслуговування апаратури системи централізованого оповіщення - 20,930 тис.грн., створення матіального резерву - 100,0 тис.грн.(придбання генератора - 10,0 тис.грн.,намету типу УСБ-56 -22,3 тис.грн., інші -67,7 тис.грн.)  </t>
  </si>
  <si>
    <t>Програма військово-патріотичного виховання населення Баштанського району на 2015-2020 роки</t>
  </si>
  <si>
    <t>організація участі учнів у ІІІ етапі Всеукраїнської дитячо-юнацької військово-патріотичної гри "Сокіл" ("Джура")</t>
  </si>
  <si>
    <t>Програма підтримки вітчизняного книговидання, книгорозповсюдження та популяризації української книги у Баштанському районі на 2011-2015 роки з продовженням терміну дії протягом 2016 року</t>
  </si>
  <si>
    <t>Поточний ремонт дороги комунальної власності Костичівської сільської ради  (спуск від кладовища до с.Лобріївка)</t>
  </si>
  <si>
    <t>Додаток 5</t>
  </si>
  <si>
    <t xml:space="preserve">від 20.12.2016  № 12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</si>
</sst>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000"/>
    <numFmt numFmtId="179" formatCode="0.00000"/>
    <numFmt numFmtId="180" formatCode="0.000000"/>
    <numFmt numFmtId="181" formatCode="0.0000000"/>
  </numFmts>
  <fonts count="41">
    <font>
      <sz val="10"/>
      <name val="Arial Cyr"/>
      <family val="0"/>
    </font>
    <font>
      <b/>
      <sz val="10"/>
      <name val="Arial Cyr"/>
      <family val="0"/>
    </font>
    <font>
      <sz val="8"/>
      <name val="Arial Cyr"/>
      <family val="0"/>
    </font>
    <font>
      <b/>
      <sz val="10"/>
      <name val="Times New Roman"/>
      <family val="1"/>
    </font>
    <font>
      <u val="single"/>
      <sz val="7.5"/>
      <color indexed="12"/>
      <name val="Arial Cyr"/>
      <family val="0"/>
    </font>
    <font>
      <u val="single"/>
      <sz val="7.5"/>
      <color indexed="36"/>
      <name val="Arial Cyr"/>
      <family val="0"/>
    </font>
    <font>
      <b/>
      <sz val="10"/>
      <color indexed="10"/>
      <name val="Arial Cyr"/>
      <family val="0"/>
    </font>
    <font>
      <b/>
      <sz val="18"/>
      <name val="Times New Roman"/>
      <family val="1"/>
    </font>
    <font>
      <sz val="18"/>
      <name val="Arial Cyr"/>
      <family val="0"/>
    </font>
    <font>
      <sz val="18"/>
      <name val="Times New Roman"/>
      <family val="1"/>
    </font>
    <font>
      <b/>
      <sz val="18"/>
      <name val="Arial Cyr"/>
      <family val="0"/>
    </font>
    <font>
      <sz val="18"/>
      <name val="Times New Roman CYR"/>
      <family val="0"/>
    </font>
    <font>
      <sz val="18"/>
      <name val="Times New Roman Cyr"/>
      <family val="1"/>
    </font>
    <font>
      <sz val="18"/>
      <color indexed="10"/>
      <name val="Times New Roman"/>
      <family val="1"/>
    </font>
    <font>
      <sz val="18"/>
      <color indexed="10"/>
      <name val="Arial Cyr"/>
      <family val="0"/>
    </font>
    <font>
      <b/>
      <sz val="18"/>
      <name val="Times New Roman CYR"/>
      <family val="0"/>
    </font>
    <font>
      <b/>
      <sz val="18"/>
      <color indexed="10"/>
      <name val="Times New Roman"/>
      <family val="1"/>
    </font>
    <font>
      <sz val="14"/>
      <name val="Arial Cyr"/>
      <family val="0"/>
    </font>
    <font>
      <sz val="14"/>
      <name val="Times New Roman"/>
      <family val="1"/>
    </font>
    <font>
      <b/>
      <sz val="15"/>
      <color indexed="62"/>
      <name val="Calibri"/>
      <family val="2"/>
    </font>
    <font>
      <b/>
      <sz val="11"/>
      <color indexed="62"/>
      <name val="Calibri"/>
      <family val="2"/>
    </font>
    <font>
      <b/>
      <sz val="18"/>
      <color indexed="62"/>
      <name val="Cambria"/>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name val="Times New Roman"/>
      <family val="1"/>
    </font>
    <font>
      <sz val="16"/>
      <name val="Times New Roman Cyr"/>
      <family val="1"/>
    </font>
    <font>
      <b/>
      <sz val="16"/>
      <name val="Times New Roman"/>
      <family val="1"/>
    </font>
    <font>
      <sz val="16"/>
      <name val="Arial Cyr"/>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5" fillId="3" borderId="1" applyNumberFormat="0" applyAlignment="0" applyProtection="0"/>
    <xf numFmtId="0" fontId="26" fillId="2" borderId="2" applyNumberFormat="0" applyAlignment="0" applyProtection="0"/>
    <xf numFmtId="0" fontId="27" fillId="2"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8"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9" fillId="0" borderId="6" applyNumberFormat="0" applyFill="0" applyAlignment="0" applyProtection="0"/>
    <xf numFmtId="0" fontId="30" fillId="15" borderId="7" applyNumberFormat="0" applyAlignment="0" applyProtection="0"/>
    <xf numFmtId="0" fontId="21" fillId="0" borderId="0" applyNumberFormat="0" applyFill="0" applyBorder="0" applyAlignment="0" applyProtection="0"/>
    <xf numFmtId="0" fontId="31" fillId="8" borderId="0" applyNumberFormat="0" applyBorder="0" applyAlignment="0" applyProtection="0"/>
    <xf numFmtId="0" fontId="5" fillId="0" borderId="0" applyNumberFormat="0" applyFill="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17" borderId="0" applyNumberFormat="0" applyBorder="0" applyAlignment="0" applyProtection="0"/>
  </cellStyleXfs>
  <cellXfs count="139">
    <xf numFmtId="0" fontId="0" fillId="0" borderId="0" xfId="0" applyAlignment="1">
      <alignment/>
    </xf>
    <xf numFmtId="0" fontId="0" fillId="0" borderId="0" xfId="0" applyBorder="1" applyAlignment="1">
      <alignment/>
    </xf>
    <xf numFmtId="0" fontId="1" fillId="0" borderId="0" xfId="0" applyFont="1" applyAlignment="1">
      <alignment/>
    </xf>
    <xf numFmtId="176" fontId="0" fillId="0" borderId="0" xfId="0" applyNumberFormat="1" applyFont="1" applyAlignment="1">
      <alignment/>
    </xf>
    <xf numFmtId="0" fontId="6" fillId="0" borderId="0" xfId="0" applyFont="1" applyAlignment="1">
      <alignment/>
    </xf>
    <xf numFmtId="0" fontId="8" fillId="0" borderId="0" xfId="0" applyFont="1" applyAlignment="1">
      <alignment/>
    </xf>
    <xf numFmtId="0" fontId="7" fillId="0" borderId="10" xfId="0" applyFont="1" applyBorder="1" applyAlignment="1">
      <alignment horizontal="center"/>
    </xf>
    <xf numFmtId="0" fontId="8" fillId="0" borderId="10" xfId="0" applyFont="1" applyBorder="1" applyAlignment="1">
      <alignment/>
    </xf>
    <xf numFmtId="176" fontId="10" fillId="0" borderId="10" xfId="0" applyNumberFormat="1" applyFont="1" applyBorder="1" applyAlignment="1">
      <alignment horizontal="center" vertical="justify"/>
    </xf>
    <xf numFmtId="0" fontId="11" fillId="0" borderId="10" xfId="0" applyFont="1" applyBorder="1" applyAlignment="1">
      <alignment horizontal="justify" vertical="justify" wrapText="1"/>
    </xf>
    <xf numFmtId="0" fontId="7" fillId="0" borderId="10" xfId="0" applyFont="1" applyFill="1" applyBorder="1" applyAlignment="1">
      <alignment horizontal="justify"/>
    </xf>
    <xf numFmtId="176" fontId="10" fillId="0" borderId="10" xfId="0" applyNumberFormat="1" applyFont="1" applyFill="1" applyBorder="1" applyAlignment="1">
      <alignment horizontal="center" vertical="justify"/>
    </xf>
    <xf numFmtId="176" fontId="8" fillId="0" borderId="10" xfId="0" applyNumberFormat="1" applyFont="1" applyBorder="1" applyAlignment="1">
      <alignment/>
    </xf>
    <xf numFmtId="0" fontId="9" fillId="0" borderId="10" xfId="0" applyFont="1" applyBorder="1" applyAlignment="1" applyProtection="1">
      <alignment horizontal="left" vertical="top" wrapText="1"/>
      <protection locked="0"/>
    </xf>
    <xf numFmtId="0" fontId="9" fillId="0" borderId="10" xfId="0" applyFont="1" applyBorder="1" applyAlignment="1">
      <alignment vertical="top" wrapText="1"/>
    </xf>
    <xf numFmtId="176" fontId="9" fillId="0" borderId="10" xfId="0" applyNumberFormat="1" applyFont="1" applyBorder="1" applyAlignment="1">
      <alignment horizontal="center" vertical="justify"/>
    </xf>
    <xf numFmtId="176" fontId="8" fillId="0" borderId="10" xfId="0" applyNumberFormat="1" applyFont="1" applyBorder="1" applyAlignment="1">
      <alignment horizontal="center" vertical="justify"/>
    </xf>
    <xf numFmtId="176" fontId="7" fillId="0" borderId="10" xfId="0" applyNumberFormat="1" applyFont="1" applyBorder="1" applyAlignment="1">
      <alignment horizontal="center" vertical="justify"/>
    </xf>
    <xf numFmtId="9" fontId="9" fillId="0" borderId="10" xfId="57" applyFont="1" applyBorder="1" applyAlignment="1">
      <alignment horizontal="left" vertical="justify"/>
    </xf>
    <xf numFmtId="0" fontId="9" fillId="0" borderId="10" xfId="0" applyFont="1" applyBorder="1" applyAlignment="1">
      <alignment vertical="justify" wrapText="1"/>
    </xf>
    <xf numFmtId="0" fontId="11" fillId="0" borderId="10" xfId="0" applyFont="1" applyBorder="1" applyAlignment="1">
      <alignment vertical="top" wrapText="1"/>
    </xf>
    <xf numFmtId="0" fontId="12" fillId="0" borderId="10" xfId="0" applyFont="1" applyBorder="1" applyAlignment="1" applyProtection="1">
      <alignment horizontal="left" wrapText="1"/>
      <protection locked="0"/>
    </xf>
    <xf numFmtId="0" fontId="7" fillId="0" borderId="10" xfId="0" applyFont="1" applyBorder="1" applyAlignment="1">
      <alignment vertical="top" wrapText="1"/>
    </xf>
    <xf numFmtId="0" fontId="12" fillId="0" borderId="10" xfId="0" applyFont="1" applyBorder="1" applyAlignment="1" applyProtection="1">
      <alignment horizontal="left" vertical="top" wrapText="1"/>
      <protection locked="0"/>
    </xf>
    <xf numFmtId="176" fontId="9" fillId="0" borderId="10" xfId="0" applyNumberFormat="1" applyFont="1" applyBorder="1" applyAlignment="1">
      <alignment horizontal="center" vertical="top"/>
    </xf>
    <xf numFmtId="176" fontId="8" fillId="0" borderId="10" xfId="0" applyNumberFormat="1" applyFont="1" applyBorder="1" applyAlignment="1">
      <alignment vertical="top"/>
    </xf>
    <xf numFmtId="0" fontId="7" fillId="0" borderId="10" xfId="0" applyFont="1" applyBorder="1" applyAlignment="1">
      <alignment horizontal="left"/>
    </xf>
    <xf numFmtId="0" fontId="7" fillId="0" borderId="10" xfId="0" applyFont="1" applyBorder="1" applyAlignment="1">
      <alignment horizontal="justify" vertical="top"/>
    </xf>
    <xf numFmtId="0" fontId="11" fillId="0" borderId="10" xfId="0" applyFont="1" applyBorder="1" applyAlignment="1">
      <alignment vertical="justify"/>
    </xf>
    <xf numFmtId="176" fontId="14" fillId="0" borderId="10" xfId="0" applyNumberFormat="1" applyFont="1" applyBorder="1" applyAlignment="1">
      <alignment vertical="top"/>
    </xf>
    <xf numFmtId="0" fontId="15" fillId="0" borderId="10" xfId="0" applyFont="1" applyBorder="1" applyAlignment="1">
      <alignment/>
    </xf>
    <xf numFmtId="0" fontId="7" fillId="0" borderId="10" xfId="0" applyFont="1" applyBorder="1" applyAlignment="1">
      <alignment horizontal="justify" vertical="top" wrapText="1"/>
    </xf>
    <xf numFmtId="176" fontId="8" fillId="0" borderId="10" xfId="0" applyNumberFormat="1" applyFont="1" applyBorder="1" applyAlignment="1">
      <alignment vertical="justify"/>
    </xf>
    <xf numFmtId="0" fontId="9" fillId="0" borderId="10" xfId="0" applyFont="1" applyBorder="1" applyAlignment="1">
      <alignment horizontal="left" vertical="top" wrapText="1"/>
    </xf>
    <xf numFmtId="0" fontId="9" fillId="0" borderId="10" xfId="0" applyFont="1" applyBorder="1" applyAlignment="1">
      <alignment horizontal="justify" vertical="top"/>
    </xf>
    <xf numFmtId="0" fontId="9" fillId="0" borderId="10" xfId="0" applyNumberFormat="1" applyFont="1" applyBorder="1" applyAlignment="1">
      <alignment horizontal="justify" vertical="top" wrapText="1"/>
    </xf>
    <xf numFmtId="49" fontId="9" fillId="0" borderId="10" xfId="0" applyNumberFormat="1" applyFont="1" applyBorder="1" applyAlignment="1">
      <alignment horizontal="justify" vertical="top"/>
    </xf>
    <xf numFmtId="0" fontId="9" fillId="0" borderId="10" xfId="0" applyFont="1" applyBorder="1" applyAlignment="1">
      <alignment horizontal="justify" vertical="top" wrapText="1"/>
    </xf>
    <xf numFmtId="0" fontId="9" fillId="0" borderId="10" xfId="0" applyFont="1" applyFill="1" applyBorder="1" applyAlignment="1">
      <alignment horizontal="justify" vertical="top" wrapText="1"/>
    </xf>
    <xf numFmtId="0" fontId="7" fillId="0" borderId="10" xfId="0" applyFont="1" applyBorder="1" applyAlignment="1">
      <alignment horizontal="justify" vertical="justify"/>
    </xf>
    <xf numFmtId="0" fontId="16" fillId="0" borderId="10" xfId="0" applyFont="1" applyBorder="1" applyAlignment="1">
      <alignment horizontal="left" vertical="top" wrapText="1"/>
    </xf>
    <xf numFmtId="0" fontId="7" fillId="0" borderId="10" xfId="0" applyFont="1" applyBorder="1" applyAlignment="1">
      <alignment horizontal="justify" wrapText="1"/>
    </xf>
    <xf numFmtId="0" fontId="17" fillId="0" borderId="0" xfId="0" applyFont="1" applyAlignment="1">
      <alignment/>
    </xf>
    <xf numFmtId="176" fontId="10" fillId="0" borderId="0" xfId="0" applyNumberFormat="1" applyFont="1" applyAlignment="1">
      <alignment/>
    </xf>
    <xf numFmtId="0" fontId="10" fillId="0" borderId="0" xfId="0" applyFont="1" applyAlignment="1">
      <alignment/>
    </xf>
    <xf numFmtId="49" fontId="7" fillId="0" borderId="10" xfId="0" applyNumberFormat="1" applyFont="1" applyBorder="1" applyAlignment="1">
      <alignment horizontal="center" wrapText="1"/>
    </xf>
    <xf numFmtId="49" fontId="9" fillId="0" borderId="10" xfId="0" applyNumberFormat="1" applyFont="1" applyBorder="1" applyAlignment="1">
      <alignment horizontal="right" vertical="top" wrapText="1"/>
    </xf>
    <xf numFmtId="49" fontId="7" fillId="0" borderId="10" xfId="0" applyNumberFormat="1" applyFont="1" applyBorder="1" applyAlignment="1">
      <alignment horizontal="center" vertical="top" wrapText="1"/>
    </xf>
    <xf numFmtId="49" fontId="13" fillId="0" borderId="10" xfId="0" applyNumberFormat="1" applyFont="1" applyBorder="1" applyAlignment="1">
      <alignment horizontal="right" vertical="top" wrapText="1"/>
    </xf>
    <xf numFmtId="0" fontId="18" fillId="0" borderId="0" xfId="0" applyFont="1" applyAlignment="1">
      <alignment/>
    </xf>
    <xf numFmtId="0" fontId="7" fillId="0" borderId="10" xfId="0" applyFont="1" applyFill="1" applyBorder="1" applyAlignment="1">
      <alignment horizontal="justify" wrapText="1"/>
    </xf>
    <xf numFmtId="49" fontId="7" fillId="0" borderId="11" xfId="0" applyNumberFormat="1" applyFont="1" applyBorder="1" applyAlignment="1">
      <alignment horizontal="center" wrapText="1"/>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12" fillId="0" borderId="0" xfId="0" applyFont="1" applyAlignment="1" applyProtection="1">
      <alignment horizontal="left" vertical="top" wrapText="1"/>
      <protection locked="0"/>
    </xf>
    <xf numFmtId="176" fontId="10" fillId="0" borderId="0" xfId="0" applyNumberFormat="1" applyFont="1" applyAlignment="1">
      <alignment/>
    </xf>
    <xf numFmtId="0" fontId="7" fillId="0" borderId="0" xfId="0" applyFont="1" applyAlignment="1">
      <alignment/>
    </xf>
    <xf numFmtId="0" fontId="9" fillId="0" borderId="10" xfId="0" applyFont="1" applyBorder="1" applyAlignment="1">
      <alignment/>
    </xf>
    <xf numFmtId="176" fontId="7" fillId="0" borderId="0" xfId="0" applyNumberFormat="1" applyFont="1" applyAlignment="1">
      <alignment/>
    </xf>
    <xf numFmtId="0" fontId="7" fillId="0" borderId="0" xfId="0" applyFont="1" applyAlignment="1">
      <alignment/>
    </xf>
    <xf numFmtId="0" fontId="3" fillId="0" borderId="0" xfId="0" applyFont="1" applyAlignment="1">
      <alignment/>
    </xf>
    <xf numFmtId="0" fontId="22" fillId="0" borderId="0" xfId="0" applyFont="1" applyAlignment="1">
      <alignment/>
    </xf>
    <xf numFmtId="176" fontId="7" fillId="0" borderId="0" xfId="0" applyNumberFormat="1" applyFont="1" applyBorder="1" applyAlignment="1">
      <alignment horizontal="center" vertical="justify"/>
    </xf>
    <xf numFmtId="49" fontId="37" fillId="0" borderId="0" xfId="0" applyNumberFormat="1" applyFont="1" applyFill="1" applyAlignment="1">
      <alignment horizontal="center" vertical="top" wrapText="1"/>
    </xf>
    <xf numFmtId="0" fontId="37" fillId="0" borderId="0" xfId="0" applyFont="1" applyAlignment="1">
      <alignment horizontal="left" vertical="top" wrapText="1"/>
    </xf>
    <xf numFmtId="49" fontId="37" fillId="0" borderId="10" xfId="0" applyNumberFormat="1" applyFont="1" applyFill="1" applyBorder="1" applyAlignment="1">
      <alignment horizontal="center" vertical="top" wrapText="1"/>
    </xf>
    <xf numFmtId="0" fontId="37" fillId="0" borderId="10" xfId="0" applyFont="1" applyBorder="1" applyAlignment="1">
      <alignment horizontal="left" vertical="top" wrapText="1"/>
    </xf>
    <xf numFmtId="0" fontId="9" fillId="0" borderId="10" xfId="0" applyFont="1" applyBorder="1" applyAlignment="1">
      <alignment horizontal="justify" vertical="justify"/>
    </xf>
    <xf numFmtId="0" fontId="9" fillId="0" borderId="10" xfId="0" applyFont="1" applyFill="1" applyBorder="1" applyAlignment="1">
      <alignment vertical="top" wrapText="1"/>
    </xf>
    <xf numFmtId="0" fontId="15" fillId="0" borderId="10" xfId="0" applyFont="1" applyBorder="1" applyAlignment="1">
      <alignment vertical="top" wrapText="1"/>
    </xf>
    <xf numFmtId="176" fontId="7" fillId="0" borderId="0" xfId="0" applyNumberFormat="1" applyFont="1" applyAlignment="1">
      <alignment horizontal="right" vertical="top" wrapText="1"/>
    </xf>
    <xf numFmtId="0" fontId="7" fillId="0" borderId="0" xfId="0" applyFont="1" applyAlignment="1">
      <alignment vertical="top" wrapText="1"/>
    </xf>
    <xf numFmtId="176" fontId="9" fillId="0" borderId="0" xfId="0" applyNumberFormat="1" applyFont="1" applyAlignment="1">
      <alignment horizontal="right" vertical="top" wrapText="1"/>
    </xf>
    <xf numFmtId="0" fontId="9" fillId="0" borderId="12" xfId="0" applyFont="1" applyBorder="1" applyAlignment="1">
      <alignment vertical="top" wrapText="1"/>
    </xf>
    <xf numFmtId="176" fontId="9" fillId="0" borderId="12" xfId="0" applyNumberFormat="1" applyFont="1" applyBorder="1" applyAlignment="1">
      <alignment horizontal="center" vertical="justify"/>
    </xf>
    <xf numFmtId="176" fontId="8" fillId="0" borderId="12" xfId="0" applyNumberFormat="1" applyFont="1" applyBorder="1" applyAlignment="1">
      <alignment/>
    </xf>
    <xf numFmtId="0" fontId="38" fillId="0" borderId="11"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9" fillId="0" borderId="0" xfId="0" applyFont="1" applyAlignment="1">
      <alignment horizontal="left" vertical="center" wrapText="1"/>
    </xf>
    <xf numFmtId="49" fontId="7" fillId="0" borderId="10" xfId="0" applyNumberFormat="1" applyFont="1" applyBorder="1" applyAlignment="1">
      <alignment horizontal="right" vertical="top" wrapText="1"/>
    </xf>
    <xf numFmtId="0" fontId="7" fillId="0" borderId="10" xfId="0" applyFont="1" applyBorder="1" applyAlignment="1">
      <alignment horizontal="left" vertical="top"/>
    </xf>
    <xf numFmtId="176" fontId="7" fillId="0" borderId="10" xfId="0" applyNumberFormat="1" applyFont="1" applyBorder="1" applyAlignment="1">
      <alignment horizontal="center" vertical="top"/>
    </xf>
    <xf numFmtId="0" fontId="9" fillId="0" borderId="10" xfId="0" applyFont="1" applyFill="1" applyBorder="1" applyAlignment="1">
      <alignment vertical="justify" wrapText="1"/>
    </xf>
    <xf numFmtId="0" fontId="7" fillId="0" borderId="10" xfId="0" applyFont="1" applyFill="1" applyBorder="1" applyAlignment="1">
      <alignment vertical="justify" wrapText="1"/>
    </xf>
    <xf numFmtId="176" fontId="9" fillId="0" borderId="11" xfId="0" applyNumberFormat="1" applyFont="1" applyBorder="1" applyAlignment="1">
      <alignment horizontal="center" vertical="top" wrapText="1"/>
    </xf>
    <xf numFmtId="176" fontId="9" fillId="0" borderId="0" xfId="0" applyNumberFormat="1" applyFont="1" applyAlignment="1">
      <alignment horizontal="center" vertical="top" wrapText="1"/>
    </xf>
    <xf numFmtId="176" fontId="9"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49" fontId="9" fillId="0" borderId="0" xfId="0" applyNumberFormat="1" applyFont="1" applyFill="1" applyAlignment="1">
      <alignment horizontal="center" wrapText="1"/>
    </xf>
    <xf numFmtId="0" fontId="9" fillId="0" borderId="0" xfId="0" applyFont="1" applyAlignment="1">
      <alignment horizontal="left" vertical="top"/>
    </xf>
    <xf numFmtId="0" fontId="7" fillId="0" borderId="15" xfId="0" applyFont="1" applyBorder="1" applyAlignment="1">
      <alignment horizontal="left" vertical="top" wrapText="1"/>
    </xf>
    <xf numFmtId="49" fontId="9" fillId="0" borderId="10" xfId="0" applyNumberFormat="1" applyFont="1" applyFill="1" applyBorder="1" applyAlignment="1">
      <alignment horizontal="center" wrapText="1"/>
    </xf>
    <xf numFmtId="0" fontId="9" fillId="0" borderId="0" xfId="0" applyFont="1" applyAlignment="1" applyProtection="1">
      <alignment horizontal="left" vertical="top" wrapText="1"/>
      <protection locked="0"/>
    </xf>
    <xf numFmtId="176" fontId="9" fillId="0" borderId="10" xfId="0" applyNumberFormat="1" applyFont="1" applyBorder="1" applyAlignment="1">
      <alignment vertical="top"/>
    </xf>
    <xf numFmtId="0" fontId="8" fillId="0" borderId="10" xfId="0" applyFont="1" applyBorder="1" applyAlignment="1">
      <alignment vertical="top" wrapText="1"/>
    </xf>
    <xf numFmtId="49" fontId="9" fillId="0" borderId="10" xfId="0" applyNumberFormat="1" applyFont="1" applyFill="1" applyBorder="1" applyAlignment="1">
      <alignment horizontal="center" vertical="top" wrapText="1"/>
    </xf>
    <xf numFmtId="179" fontId="9" fillId="0" borderId="10" xfId="0" applyNumberFormat="1" applyFont="1" applyBorder="1" applyAlignment="1">
      <alignment horizontal="center" vertical="top" wrapText="1"/>
    </xf>
    <xf numFmtId="179" fontId="10" fillId="0" borderId="15" xfId="0" applyNumberFormat="1" applyFont="1" applyBorder="1" applyAlignment="1">
      <alignment vertical="top" wrapText="1"/>
    </xf>
    <xf numFmtId="179" fontId="10" fillId="0" borderId="10" xfId="0" applyNumberFormat="1" applyFont="1" applyBorder="1" applyAlignment="1">
      <alignment horizontal="center" vertical="justify"/>
    </xf>
    <xf numFmtId="176" fontId="9" fillId="0" borderId="10" xfId="0" applyNumberFormat="1" applyFont="1" applyBorder="1" applyAlignment="1">
      <alignment horizontal="justify" vertical="top" wrapText="1"/>
    </xf>
    <xf numFmtId="179" fontId="7" fillId="0" borderId="10" xfId="0" applyNumberFormat="1" applyFont="1" applyBorder="1" applyAlignment="1">
      <alignment horizontal="center" vertical="justify"/>
    </xf>
    <xf numFmtId="0" fontId="11" fillId="0" borderId="10" xfId="0" applyFont="1" applyBorder="1" applyAlignment="1">
      <alignment vertical="top" wrapText="1"/>
    </xf>
    <xf numFmtId="0" fontId="9" fillId="0" borderId="10" xfId="0" applyFont="1" applyBorder="1" applyAlignment="1">
      <alignment horizontal="left" vertical="top"/>
    </xf>
    <xf numFmtId="0" fontId="12" fillId="0" borderId="11" xfId="0" applyNumberFormat="1" applyFont="1" applyBorder="1" applyAlignment="1" applyProtection="1">
      <alignment horizontal="left" vertical="top" wrapText="1"/>
      <protection locked="0"/>
    </xf>
    <xf numFmtId="179" fontId="9" fillId="0" borderId="11" xfId="0" applyNumberFormat="1" applyFont="1" applyBorder="1" applyAlignment="1">
      <alignment horizontal="center" vertical="top" wrapText="1"/>
    </xf>
    <xf numFmtId="176" fontId="10" fillId="0" borderId="10" xfId="0" applyNumberFormat="1" applyFont="1" applyBorder="1" applyAlignment="1">
      <alignment vertical="top"/>
    </xf>
    <xf numFmtId="0" fontId="37" fillId="0" borderId="0" xfId="0" applyNumberFormat="1" applyFont="1" applyAlignment="1">
      <alignment horizontal="left" vertical="center" wrapText="1"/>
    </xf>
    <xf numFmtId="0" fontId="37" fillId="0" borderId="10" xfId="0" applyNumberFormat="1" applyFont="1" applyBorder="1" applyAlignment="1">
      <alignment horizontal="justify" vertical="top"/>
    </xf>
    <xf numFmtId="0" fontId="37" fillId="0" borderId="12" xfId="0" applyFont="1" applyFill="1" applyBorder="1" applyAlignment="1">
      <alignment horizontal="center" vertical="top" wrapText="1"/>
    </xf>
    <xf numFmtId="49" fontId="37" fillId="0" borderId="11" xfId="0" applyNumberFormat="1" applyFont="1" applyFill="1" applyBorder="1" applyAlignment="1">
      <alignment horizontal="center" vertical="top" wrapText="1"/>
    </xf>
    <xf numFmtId="0" fontId="0" fillId="0" borderId="11" xfId="0" applyBorder="1" applyAlignment="1">
      <alignment/>
    </xf>
    <xf numFmtId="0" fontId="37" fillId="0" borderId="0" xfId="0" applyFont="1" applyBorder="1" applyAlignment="1">
      <alignment horizontal="center" vertical="top"/>
    </xf>
    <xf numFmtId="0" fontId="38" fillId="0" borderId="0" xfId="0" applyFont="1" applyAlignment="1" applyProtection="1">
      <alignment horizontal="left" vertical="top" wrapText="1"/>
      <protection locked="0"/>
    </xf>
    <xf numFmtId="49" fontId="9" fillId="0" borderId="14" xfId="0" applyNumberFormat="1" applyFont="1" applyBorder="1" applyAlignment="1">
      <alignment horizontal="right" vertical="top" wrapText="1"/>
    </xf>
    <xf numFmtId="0" fontId="11" fillId="0" borderId="15" xfId="0" applyFont="1" applyBorder="1" applyAlignment="1">
      <alignment vertical="top" wrapText="1"/>
    </xf>
    <xf numFmtId="0" fontId="9" fillId="0" borderId="0" xfId="0" applyFont="1" applyFill="1" applyBorder="1" applyAlignment="1">
      <alignment horizontal="center" vertical="top" wrapText="1"/>
    </xf>
    <xf numFmtId="0" fontId="37" fillId="0" borderId="0" xfId="0" applyFont="1" applyAlignment="1">
      <alignment vertical="top" wrapText="1"/>
    </xf>
    <xf numFmtId="0" fontId="39" fillId="0" borderId="10" xfId="0" applyFont="1" applyBorder="1" applyAlignment="1">
      <alignment horizontal="left" vertical="top" wrapText="1"/>
    </xf>
    <xf numFmtId="0" fontId="39" fillId="0" borderId="16" xfId="0" applyFont="1" applyBorder="1" applyAlignment="1">
      <alignment horizontal="left" vertical="top" wrapText="1"/>
    </xf>
    <xf numFmtId="0" fontId="40" fillId="0" borderId="10" xfId="0" applyFont="1" applyBorder="1" applyAlignment="1">
      <alignment vertical="top"/>
    </xf>
    <xf numFmtId="0" fontId="37" fillId="0" borderId="10" xfId="0" applyFont="1" applyBorder="1" applyAlignment="1">
      <alignment vertical="top" wrapText="1"/>
    </xf>
    <xf numFmtId="0" fontId="9" fillId="0" borderId="10" xfId="0" applyFont="1" applyFill="1" applyBorder="1" applyAlignment="1">
      <alignment horizontal="center" vertical="top" wrapText="1"/>
    </xf>
    <xf numFmtId="0" fontId="7" fillId="0" borderId="10" xfId="0" applyFont="1" applyFill="1" applyBorder="1" applyAlignment="1">
      <alignment horizontal="justify" vertical="top" wrapText="1"/>
    </xf>
    <xf numFmtId="179" fontId="8" fillId="0" borderId="10" xfId="0" applyNumberFormat="1" applyFont="1" applyBorder="1" applyAlignment="1">
      <alignment horizontal="center" vertical="justify"/>
    </xf>
    <xf numFmtId="179" fontId="8" fillId="0" borderId="10" xfId="0" applyNumberFormat="1" applyFont="1" applyBorder="1" applyAlignment="1">
      <alignment/>
    </xf>
    <xf numFmtId="179" fontId="9" fillId="0" borderId="10" xfId="0" applyNumberFormat="1" applyFont="1" applyBorder="1" applyAlignment="1">
      <alignment horizontal="center" vertical="justify"/>
    </xf>
    <xf numFmtId="0" fontId="9" fillId="0" borderId="10" xfId="0" applyNumberFormat="1" applyFont="1" applyBorder="1" applyAlignment="1">
      <alignment vertical="top" wrapText="1"/>
    </xf>
    <xf numFmtId="176" fontId="9" fillId="0" borderId="10" xfId="0" applyNumberFormat="1" applyFont="1" applyBorder="1" applyAlignment="1">
      <alignment horizontal="right" vertical="top" wrapText="1"/>
    </xf>
    <xf numFmtId="0" fontId="7" fillId="0" borderId="0" xfId="0" applyFont="1" applyAlignment="1">
      <alignment horizontal="left"/>
    </xf>
    <xf numFmtId="0" fontId="3" fillId="0" borderId="0" xfId="0" applyFont="1" applyBorder="1" applyAlignment="1">
      <alignment horizontal="center" vertical="center" wrapText="1"/>
    </xf>
    <xf numFmtId="0" fontId="17" fillId="0" borderId="17" xfId="0" applyFont="1" applyBorder="1" applyAlignment="1">
      <alignment horizontal="center" wrapText="1"/>
    </xf>
    <xf numFmtId="0" fontId="17" fillId="0" borderId="18" xfId="0" applyFont="1" applyBorder="1" applyAlignment="1">
      <alignment horizont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17" fillId="0" borderId="19" xfId="0" applyFont="1" applyBorder="1" applyAlignment="1">
      <alignment horizontal="center" wrapText="1"/>
    </xf>
    <xf numFmtId="0" fontId="7" fillId="0" borderId="0" xfId="0" applyFont="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U89"/>
  <sheetViews>
    <sheetView tabSelected="1" view="pageBreakPreview" zoomScale="50" zoomScaleNormal="50" zoomScaleSheetLayoutView="50" zoomScalePageLayoutView="25" workbookViewId="0" topLeftCell="C59">
      <selection activeCell="F30" sqref="F30"/>
    </sheetView>
  </sheetViews>
  <sheetFormatPr defaultColWidth="9.00390625" defaultRowHeight="12.75"/>
  <cols>
    <col min="1" max="1" width="6.00390625" style="0" customWidth="1"/>
    <col min="2" max="2" width="18.875" style="0" customWidth="1"/>
    <col min="3" max="3" width="15.625" style="0" customWidth="1"/>
    <col min="4" max="4" width="20.125" style="0" customWidth="1"/>
    <col min="5" max="5" width="66.125" style="0" customWidth="1"/>
    <col min="6" max="6" width="118.625" style="0" customWidth="1"/>
    <col min="7" max="7" width="34.375" style="0" customWidth="1"/>
    <col min="8" max="8" width="25.125" style="0" customWidth="1"/>
    <col min="9" max="9" width="29.75390625" style="0" customWidth="1"/>
    <col min="11" max="11" width="19.25390625" style="0" customWidth="1"/>
  </cols>
  <sheetData>
    <row r="1" spans="8:9" ht="27.75" customHeight="1">
      <c r="H1" s="49" t="s">
        <v>147</v>
      </c>
      <c r="I1" s="42"/>
    </row>
    <row r="2" spans="8:9" ht="18.75">
      <c r="H2" s="49" t="s">
        <v>14</v>
      </c>
      <c r="I2" s="42"/>
    </row>
    <row r="3" spans="8:9" ht="18.75">
      <c r="H3" s="49" t="s">
        <v>148</v>
      </c>
      <c r="I3" s="42"/>
    </row>
    <row r="4" spans="5:9" ht="58.5" customHeight="1">
      <c r="E4" s="136" t="s">
        <v>63</v>
      </c>
      <c r="F4" s="136"/>
      <c r="G4" s="136"/>
      <c r="H4" s="136"/>
      <c r="I4" s="5"/>
    </row>
    <row r="5" spans="5:11" ht="24" thickBot="1">
      <c r="E5" s="5"/>
      <c r="F5" s="5"/>
      <c r="G5" s="5"/>
      <c r="H5" s="5" t="s">
        <v>4</v>
      </c>
      <c r="I5" s="5" t="s">
        <v>3</v>
      </c>
      <c r="K5" s="1"/>
    </row>
    <row r="6" spans="2:11" ht="12.75" customHeight="1">
      <c r="B6" s="131" t="s">
        <v>41</v>
      </c>
      <c r="C6" s="137" t="s">
        <v>15</v>
      </c>
      <c r="D6" s="131" t="s">
        <v>42</v>
      </c>
      <c r="E6" s="133" t="s">
        <v>43</v>
      </c>
      <c r="F6" s="133" t="s">
        <v>44</v>
      </c>
      <c r="G6" s="133" t="s">
        <v>0</v>
      </c>
      <c r="H6" s="133" t="s">
        <v>1</v>
      </c>
      <c r="I6" s="133" t="s">
        <v>45</v>
      </c>
      <c r="K6" s="130"/>
    </row>
    <row r="7" spans="2:11" ht="133.5" customHeight="1" thickBot="1">
      <c r="B7" s="135"/>
      <c r="C7" s="138"/>
      <c r="D7" s="132"/>
      <c r="E7" s="134"/>
      <c r="F7" s="134"/>
      <c r="G7" s="134"/>
      <c r="H7" s="134"/>
      <c r="I7" s="134"/>
      <c r="K7" s="130"/>
    </row>
    <row r="8" spans="2:9" ht="29.25" customHeight="1">
      <c r="B8" s="52"/>
      <c r="C8" s="45"/>
      <c r="D8" s="51"/>
      <c r="E8" s="6" t="s">
        <v>48</v>
      </c>
      <c r="F8" s="7"/>
      <c r="G8" s="8"/>
      <c r="H8" s="7"/>
      <c r="I8" s="8"/>
    </row>
    <row r="9" spans="2:9" ht="50.25" customHeight="1">
      <c r="B9" s="54"/>
      <c r="D9" s="54"/>
      <c r="F9" s="10" t="s">
        <v>29</v>
      </c>
      <c r="G9" s="11">
        <f>G10</f>
        <v>234</v>
      </c>
      <c r="H9" s="12"/>
      <c r="I9" s="8">
        <f aca="true" t="shared" si="0" ref="I9:I26">G9+H9</f>
        <v>234</v>
      </c>
    </row>
    <row r="10" spans="2:9" ht="54.75" customHeight="1">
      <c r="B10" s="53"/>
      <c r="C10" s="46" t="s">
        <v>5</v>
      </c>
      <c r="D10" s="46" t="s">
        <v>49</v>
      </c>
      <c r="E10" s="18" t="s">
        <v>6</v>
      </c>
      <c r="F10" s="19" t="s">
        <v>30</v>
      </c>
      <c r="G10" s="15">
        <v>234</v>
      </c>
      <c r="H10" s="12"/>
      <c r="I10" s="16">
        <f t="shared" si="0"/>
        <v>234</v>
      </c>
    </row>
    <row r="11" spans="2:9" ht="71.25" customHeight="1">
      <c r="B11" s="54"/>
      <c r="D11" s="54"/>
      <c r="F11" s="22" t="s">
        <v>46</v>
      </c>
      <c r="G11" s="17">
        <f>G12</f>
        <v>53.2</v>
      </c>
      <c r="H11" s="12"/>
      <c r="I11" s="8">
        <f t="shared" si="0"/>
        <v>53.2</v>
      </c>
    </row>
    <row r="12" spans="2:9" ht="53.25" customHeight="1">
      <c r="B12" s="54"/>
      <c r="C12" s="46" t="s">
        <v>7</v>
      </c>
      <c r="D12" s="46" t="s">
        <v>50</v>
      </c>
      <c r="E12" s="23" t="s">
        <v>8</v>
      </c>
      <c r="F12" s="14" t="s">
        <v>47</v>
      </c>
      <c r="G12" s="15">
        <v>53.2</v>
      </c>
      <c r="H12" s="12"/>
      <c r="I12" s="16">
        <f t="shared" si="0"/>
        <v>53.2</v>
      </c>
    </row>
    <row r="13" spans="2:9" ht="53.25" customHeight="1">
      <c r="B13" s="54"/>
      <c r="C13" s="46"/>
      <c r="D13" s="46"/>
      <c r="E13" s="23"/>
      <c r="F13" s="22" t="s">
        <v>72</v>
      </c>
      <c r="G13" s="17">
        <f>G14</f>
        <v>10</v>
      </c>
      <c r="H13" s="12"/>
      <c r="I13" s="8">
        <f t="shared" si="0"/>
        <v>10</v>
      </c>
    </row>
    <row r="14" spans="2:9" ht="110.25" customHeight="1">
      <c r="B14" s="54"/>
      <c r="C14" s="46" t="s">
        <v>73</v>
      </c>
      <c r="D14" s="46" t="s">
        <v>74</v>
      </c>
      <c r="E14" s="55" t="s">
        <v>75</v>
      </c>
      <c r="F14" s="74" t="s">
        <v>80</v>
      </c>
      <c r="G14" s="75">
        <v>10</v>
      </c>
      <c r="H14" s="76"/>
      <c r="I14" s="16">
        <f t="shared" si="0"/>
        <v>10</v>
      </c>
    </row>
    <row r="15" spans="2:9" ht="57.75" customHeight="1">
      <c r="B15" s="54"/>
      <c r="C15" s="46"/>
      <c r="D15" s="46"/>
      <c r="E15" s="78"/>
      <c r="F15" s="22" t="s">
        <v>88</v>
      </c>
      <c r="G15" s="101">
        <f>G16+G17</f>
        <v>1084.16264</v>
      </c>
      <c r="H15" s="98">
        <f>H16+H17</f>
        <v>0</v>
      </c>
      <c r="I15" s="99">
        <f t="shared" si="0"/>
        <v>1084.16264</v>
      </c>
    </row>
    <row r="16" spans="2:21" ht="149.25" customHeight="1">
      <c r="B16" s="54"/>
      <c r="C16" s="46" t="s">
        <v>85</v>
      </c>
      <c r="D16" s="46" t="s">
        <v>86</v>
      </c>
      <c r="E16" s="77" t="s">
        <v>87</v>
      </c>
      <c r="F16" s="100" t="s">
        <v>139</v>
      </c>
      <c r="G16" s="85">
        <f>1.378+1.45</f>
        <v>2.828</v>
      </c>
      <c r="H16" s="86"/>
      <c r="I16" s="87">
        <f t="shared" si="0"/>
        <v>2.828</v>
      </c>
      <c r="J16" s="71"/>
      <c r="K16" s="72"/>
      <c r="L16" s="72"/>
      <c r="M16" s="72"/>
      <c r="N16" s="72"/>
      <c r="O16" s="72"/>
      <c r="P16" s="72"/>
      <c r="Q16" s="72"/>
      <c r="R16" s="72"/>
      <c r="S16" s="72"/>
      <c r="T16" s="72"/>
      <c r="U16" s="73">
        <f>V16+Y16</f>
        <v>0</v>
      </c>
    </row>
    <row r="17" spans="2:21" ht="176.25" customHeight="1">
      <c r="B17" s="54"/>
      <c r="C17" s="46" t="s">
        <v>123</v>
      </c>
      <c r="D17" s="46" t="s">
        <v>124</v>
      </c>
      <c r="E17" s="104" t="s">
        <v>125</v>
      </c>
      <c r="F17" s="104" t="s">
        <v>126</v>
      </c>
      <c r="G17" s="105">
        <v>1081.33464</v>
      </c>
      <c r="H17" s="97"/>
      <c r="I17" s="97">
        <f t="shared" si="0"/>
        <v>1081.33464</v>
      </c>
      <c r="J17" s="71"/>
      <c r="K17" s="72"/>
      <c r="L17" s="72"/>
      <c r="M17" s="72"/>
      <c r="N17" s="72"/>
      <c r="O17" s="72"/>
      <c r="P17" s="72"/>
      <c r="Q17" s="72"/>
      <c r="R17" s="72"/>
      <c r="S17" s="72"/>
      <c r="T17" s="72"/>
      <c r="U17" s="73"/>
    </row>
    <row r="18" spans="2:9" ht="53.25" customHeight="1">
      <c r="B18" s="54"/>
      <c r="C18" s="46"/>
      <c r="D18" s="46"/>
      <c r="E18" s="23"/>
      <c r="F18" s="22" t="s">
        <v>76</v>
      </c>
      <c r="G18" s="17">
        <f>G19+G20</f>
        <v>158.63</v>
      </c>
      <c r="H18" s="106">
        <f>H19+H20</f>
        <v>32.3</v>
      </c>
      <c r="I18" s="8">
        <f t="shared" si="0"/>
        <v>190.93</v>
      </c>
    </row>
    <row r="19" spans="2:9" ht="126.75" customHeight="1">
      <c r="B19" s="54"/>
      <c r="C19" s="114" t="s">
        <v>77</v>
      </c>
      <c r="D19" s="46" t="s">
        <v>78</v>
      </c>
      <c r="E19" s="115" t="s">
        <v>79</v>
      </c>
      <c r="F19" s="69" t="s">
        <v>142</v>
      </c>
      <c r="G19" s="15">
        <f>32+100-10-11.07-22.3</f>
        <v>88.63000000000001</v>
      </c>
      <c r="H19" s="25">
        <f>10+22.3</f>
        <v>32.3</v>
      </c>
      <c r="I19" s="16">
        <f t="shared" si="0"/>
        <v>120.93</v>
      </c>
    </row>
    <row r="20" spans="2:9" ht="87.75" customHeight="1">
      <c r="B20" s="54"/>
      <c r="C20" s="112">
        <v>250344</v>
      </c>
      <c r="D20" s="110" t="s">
        <v>124</v>
      </c>
      <c r="E20" s="113" t="s">
        <v>137</v>
      </c>
      <c r="F20" s="69" t="s">
        <v>138</v>
      </c>
      <c r="G20" s="15">
        <v>70</v>
      </c>
      <c r="H20" s="25"/>
      <c r="I20" s="16">
        <f t="shared" si="0"/>
        <v>70</v>
      </c>
    </row>
    <row r="21" spans="2:9" ht="57.75" customHeight="1">
      <c r="B21" s="54"/>
      <c r="C21" s="46"/>
      <c r="D21" s="46"/>
      <c r="E21" s="20"/>
      <c r="F21" s="10" t="s">
        <v>105</v>
      </c>
      <c r="G21" s="15">
        <f>G22+G23</f>
        <v>152.051</v>
      </c>
      <c r="H21" s="15">
        <f>H22+H23</f>
        <v>16.5</v>
      </c>
      <c r="I21" s="16">
        <f t="shared" si="0"/>
        <v>168.551</v>
      </c>
    </row>
    <row r="22" spans="2:9" ht="99.75" customHeight="1">
      <c r="B22" s="54"/>
      <c r="C22" s="46" t="s">
        <v>102</v>
      </c>
      <c r="D22" s="46" t="s">
        <v>103</v>
      </c>
      <c r="E22" s="20" t="s">
        <v>104</v>
      </c>
      <c r="F22" s="69" t="s">
        <v>109</v>
      </c>
      <c r="G22" s="15">
        <f>45+27.1</f>
        <v>72.1</v>
      </c>
      <c r="H22" s="94">
        <v>16.5</v>
      </c>
      <c r="I22" s="15">
        <f t="shared" si="0"/>
        <v>88.6</v>
      </c>
    </row>
    <row r="23" spans="2:9" ht="57.75" customHeight="1">
      <c r="B23" s="54"/>
      <c r="C23" s="46" t="s">
        <v>106</v>
      </c>
      <c r="D23" s="96" t="s">
        <v>107</v>
      </c>
      <c r="E23" s="93" t="s">
        <v>108</v>
      </c>
      <c r="F23" s="95" t="s">
        <v>110</v>
      </c>
      <c r="G23" s="15">
        <v>79.951</v>
      </c>
      <c r="H23" s="12"/>
      <c r="I23" s="15">
        <f t="shared" si="0"/>
        <v>79.951</v>
      </c>
    </row>
    <row r="24" spans="2:9" ht="59.25" customHeight="1">
      <c r="B24" s="54"/>
      <c r="C24" s="46"/>
      <c r="D24" s="96"/>
      <c r="E24" s="20"/>
      <c r="F24" s="22" t="s">
        <v>88</v>
      </c>
      <c r="G24" s="15">
        <f>G25+G27</f>
        <v>159.437</v>
      </c>
      <c r="H24" s="25">
        <f>H26</f>
        <v>299.649</v>
      </c>
      <c r="I24" s="15">
        <f>G24+H24</f>
        <v>459.086</v>
      </c>
    </row>
    <row r="25" spans="2:9" ht="155.25" customHeight="1">
      <c r="B25" s="54"/>
      <c r="C25" s="46" t="s">
        <v>102</v>
      </c>
      <c r="D25" s="96" t="s">
        <v>103</v>
      </c>
      <c r="E25" s="20" t="s">
        <v>104</v>
      </c>
      <c r="F25" s="127" t="s">
        <v>119</v>
      </c>
      <c r="G25" s="15">
        <v>70</v>
      </c>
      <c r="H25" s="12"/>
      <c r="I25" s="15">
        <f t="shared" si="0"/>
        <v>70</v>
      </c>
    </row>
    <row r="26" spans="2:9" ht="176.25" customHeight="1">
      <c r="B26" s="54"/>
      <c r="C26" s="46"/>
      <c r="D26" s="96"/>
      <c r="E26" s="20"/>
      <c r="F26" s="127" t="s">
        <v>136</v>
      </c>
      <c r="G26" s="15"/>
      <c r="H26" s="73">
        <v>299.649</v>
      </c>
      <c r="I26" s="15">
        <f t="shared" si="0"/>
        <v>299.649</v>
      </c>
    </row>
    <row r="27" spans="2:9" ht="51.75" customHeight="1">
      <c r="B27" s="54"/>
      <c r="C27" s="46" t="s">
        <v>123</v>
      </c>
      <c r="D27" s="96" t="s">
        <v>124</v>
      </c>
      <c r="E27" s="20" t="s">
        <v>125</v>
      </c>
      <c r="F27" s="127" t="s">
        <v>146</v>
      </c>
      <c r="G27" s="15">
        <v>89.437</v>
      </c>
      <c r="H27" s="128"/>
      <c r="I27" s="15">
        <f>G27</f>
        <v>89.437</v>
      </c>
    </row>
    <row r="28" spans="2:9" ht="23.25">
      <c r="B28" s="54"/>
      <c r="C28" s="46"/>
      <c r="D28" s="46"/>
      <c r="E28" s="26" t="s">
        <v>61</v>
      </c>
      <c r="F28" s="49"/>
      <c r="G28" s="99">
        <f>G9+G11+G13+G18+G15+G21+G24</f>
        <v>1851.4806399999998</v>
      </c>
      <c r="H28" s="8">
        <f>H9+H11+H13+H18+H15+H21+H24</f>
        <v>348.449</v>
      </c>
      <c r="I28" s="99">
        <f>G28+H28</f>
        <v>2199.92964</v>
      </c>
    </row>
    <row r="29" spans="2:9" ht="48.75" customHeight="1">
      <c r="B29" s="54"/>
      <c r="C29" s="47"/>
      <c r="D29" s="47"/>
      <c r="E29" s="27" t="s">
        <v>34</v>
      </c>
      <c r="F29" s="7"/>
      <c r="G29" s="8"/>
      <c r="H29" s="12"/>
      <c r="I29" s="8"/>
    </row>
    <row r="30" spans="2:9" ht="50.25" customHeight="1">
      <c r="B30" s="54"/>
      <c r="C30" s="46"/>
      <c r="D30" s="46"/>
      <c r="E30" s="28"/>
      <c r="F30" s="10" t="s">
        <v>71</v>
      </c>
      <c r="G30" s="11">
        <f>G31+G33+G34+G35+G32</f>
        <v>2428.126</v>
      </c>
      <c r="H30" s="25"/>
      <c r="I30" s="8">
        <f aca="true" t="shared" si="1" ref="I30:I41">G30+H30</f>
        <v>2428.126</v>
      </c>
    </row>
    <row r="31" spans="2:9" ht="57.75" customHeight="1">
      <c r="B31" s="54"/>
      <c r="C31" s="46" t="s">
        <v>7</v>
      </c>
      <c r="D31" s="46" t="s">
        <v>50</v>
      </c>
      <c r="E31" s="28" t="s">
        <v>8</v>
      </c>
      <c r="F31" s="19" t="s">
        <v>55</v>
      </c>
      <c r="G31" s="15">
        <f>1025.1-25-166.75+115+185+73+64.916+78+3</f>
        <v>1352.2659999999998</v>
      </c>
      <c r="H31" s="29"/>
      <c r="I31" s="16">
        <f t="shared" si="1"/>
        <v>1352.2659999999998</v>
      </c>
    </row>
    <row r="32" spans="2:9" ht="57.75" customHeight="1">
      <c r="B32" s="54"/>
      <c r="C32" s="46"/>
      <c r="D32" s="46"/>
      <c r="E32" s="28"/>
      <c r="F32" s="14" t="s">
        <v>127</v>
      </c>
      <c r="G32" s="15">
        <v>7.57</v>
      </c>
      <c r="H32" s="29"/>
      <c r="I32" s="16">
        <f t="shared" si="1"/>
        <v>7.57</v>
      </c>
    </row>
    <row r="33" spans="2:9" ht="104.25" customHeight="1">
      <c r="B33" s="54"/>
      <c r="C33" s="46" t="s">
        <v>93</v>
      </c>
      <c r="D33" s="46" t="s">
        <v>94</v>
      </c>
      <c r="E33" s="23" t="s">
        <v>95</v>
      </c>
      <c r="F33" s="14" t="s">
        <v>96</v>
      </c>
      <c r="G33" s="15">
        <v>993.1</v>
      </c>
      <c r="H33" s="29"/>
      <c r="I33" s="16">
        <f t="shared" si="1"/>
        <v>993.1</v>
      </c>
    </row>
    <row r="34" spans="2:9" ht="65.25" customHeight="1">
      <c r="B34" s="54"/>
      <c r="C34" s="46"/>
      <c r="D34" s="46"/>
      <c r="E34" s="23"/>
      <c r="F34" s="14" t="s">
        <v>111</v>
      </c>
      <c r="G34" s="15">
        <f>210-70-13.26-14.3-42.25</f>
        <v>70.19</v>
      </c>
      <c r="H34" s="29"/>
      <c r="I34" s="16">
        <f t="shared" si="1"/>
        <v>70.19</v>
      </c>
    </row>
    <row r="35" spans="2:9" ht="120.75" customHeight="1">
      <c r="B35" s="54"/>
      <c r="C35" s="46"/>
      <c r="D35" s="46"/>
      <c r="E35" s="23"/>
      <c r="F35" s="14" t="s">
        <v>120</v>
      </c>
      <c r="G35" s="15">
        <v>5</v>
      </c>
      <c r="H35" s="29"/>
      <c r="I35" s="16">
        <f t="shared" si="1"/>
        <v>5</v>
      </c>
    </row>
    <row r="36" spans="2:9" ht="51.75" customHeight="1">
      <c r="B36" s="54"/>
      <c r="C36" s="46"/>
      <c r="D36" s="46"/>
      <c r="E36" s="9"/>
      <c r="F36" s="10" t="s">
        <v>38</v>
      </c>
      <c r="G36" s="11">
        <f>G37+G38+G39</f>
        <v>163.07999999999998</v>
      </c>
      <c r="H36" s="12"/>
      <c r="I36" s="8">
        <f t="shared" si="1"/>
        <v>163.07999999999998</v>
      </c>
    </row>
    <row r="37" spans="2:9" ht="53.25" customHeight="1">
      <c r="B37" s="54"/>
      <c r="C37" s="46" t="s">
        <v>18</v>
      </c>
      <c r="D37" s="46" t="s">
        <v>51</v>
      </c>
      <c r="E37" s="13" t="s">
        <v>19</v>
      </c>
      <c r="F37" s="14" t="s">
        <v>37</v>
      </c>
      <c r="G37" s="15">
        <f>20+12.46+3.12</f>
        <v>35.58</v>
      </c>
      <c r="H37" s="12"/>
      <c r="I37" s="16">
        <f t="shared" si="1"/>
        <v>35.58</v>
      </c>
    </row>
    <row r="38" spans="2:9" ht="120.75" customHeight="1">
      <c r="B38" s="53"/>
      <c r="C38" s="46" t="s">
        <v>27</v>
      </c>
      <c r="D38" s="46" t="s">
        <v>51</v>
      </c>
      <c r="E38" s="13" t="s">
        <v>28</v>
      </c>
      <c r="F38" s="14" t="s">
        <v>31</v>
      </c>
      <c r="G38" s="15">
        <f>20-3.12</f>
        <v>16.88</v>
      </c>
      <c r="H38" s="12"/>
      <c r="I38" s="16">
        <f t="shared" si="1"/>
        <v>16.88</v>
      </c>
    </row>
    <row r="39" spans="2:9" ht="68.25" customHeight="1">
      <c r="B39" s="54"/>
      <c r="C39" s="46" t="s">
        <v>17</v>
      </c>
      <c r="D39" s="46" t="s">
        <v>51</v>
      </c>
      <c r="E39" s="55" t="s">
        <v>62</v>
      </c>
      <c r="F39" s="14" t="s">
        <v>32</v>
      </c>
      <c r="G39" s="15">
        <f>105.72+1.8+3.1</f>
        <v>110.61999999999999</v>
      </c>
      <c r="H39" s="12"/>
      <c r="I39" s="16">
        <f t="shared" si="1"/>
        <v>110.61999999999999</v>
      </c>
    </row>
    <row r="40" spans="2:9" ht="69.75" customHeight="1" hidden="1">
      <c r="B40" s="53"/>
      <c r="C40" s="46"/>
      <c r="D40" s="46"/>
      <c r="E40" s="21"/>
      <c r="F40" s="50"/>
      <c r="G40" s="24"/>
      <c r="H40" s="25"/>
      <c r="I40" s="16">
        <f t="shared" si="1"/>
        <v>0</v>
      </c>
    </row>
    <row r="41" spans="2:9" ht="42.75" customHeight="1">
      <c r="B41" s="54"/>
      <c r="C41" s="46"/>
      <c r="D41" s="46"/>
      <c r="E41" s="21"/>
      <c r="F41" s="50" t="s">
        <v>91</v>
      </c>
      <c r="G41" s="82">
        <f>G42</f>
        <v>15</v>
      </c>
      <c r="H41" s="25"/>
      <c r="I41" s="8">
        <f t="shared" si="1"/>
        <v>15</v>
      </c>
    </row>
    <row r="42" spans="2:9" ht="59.25" customHeight="1">
      <c r="B42" s="54"/>
      <c r="C42" s="46" t="s">
        <v>89</v>
      </c>
      <c r="D42" s="46" t="s">
        <v>74</v>
      </c>
      <c r="E42" s="79" t="s">
        <v>90</v>
      </c>
      <c r="F42" s="38" t="s">
        <v>100</v>
      </c>
      <c r="G42" s="24">
        <v>15</v>
      </c>
      <c r="H42" s="25"/>
      <c r="I42" s="16">
        <f>G42+H42</f>
        <v>15</v>
      </c>
    </row>
    <row r="43" spans="2:9" ht="59.25" customHeight="1">
      <c r="B43" s="54"/>
      <c r="C43" s="46"/>
      <c r="D43" s="46"/>
      <c r="E43" s="79"/>
      <c r="F43" s="123" t="s">
        <v>143</v>
      </c>
      <c r="G43" s="82">
        <f>G44</f>
        <v>14.3</v>
      </c>
      <c r="H43" s="25"/>
      <c r="I43" s="8">
        <f>G43+H43</f>
        <v>14.3</v>
      </c>
    </row>
    <row r="44" spans="2:9" ht="58.5" customHeight="1">
      <c r="B44" s="54"/>
      <c r="C44" s="46" t="s">
        <v>7</v>
      </c>
      <c r="D44" s="46" t="s">
        <v>50</v>
      </c>
      <c r="E44" s="28" t="s">
        <v>8</v>
      </c>
      <c r="F44" s="38" t="s">
        <v>144</v>
      </c>
      <c r="G44" s="24">
        <v>14.3</v>
      </c>
      <c r="H44" s="25"/>
      <c r="I44" s="16">
        <f>G44+H44</f>
        <v>14.3</v>
      </c>
    </row>
    <row r="45" spans="2:9" ht="59.25" customHeight="1" hidden="1">
      <c r="B45" s="54"/>
      <c r="C45" s="46"/>
      <c r="D45" s="46"/>
      <c r="E45" s="79"/>
      <c r="F45" s="38"/>
      <c r="G45" s="24"/>
      <c r="H45" s="25"/>
      <c r="I45" s="16"/>
    </row>
    <row r="46" spans="2:9" ht="28.5" customHeight="1">
      <c r="B46" s="53"/>
      <c r="C46" s="46"/>
      <c r="D46" s="46"/>
      <c r="E46" s="30" t="s">
        <v>2</v>
      </c>
      <c r="F46" s="7"/>
      <c r="G46" s="8">
        <f>G36+G30+G42+G43</f>
        <v>2620.5060000000003</v>
      </c>
      <c r="H46" s="8">
        <f>H36+H30+H42</f>
        <v>0</v>
      </c>
      <c r="I46" s="8">
        <f>G46+H46</f>
        <v>2620.5060000000003</v>
      </c>
    </row>
    <row r="47" spans="2:9" ht="54.75" customHeight="1">
      <c r="B47" s="54"/>
      <c r="C47" s="47"/>
      <c r="D47" s="47"/>
      <c r="E47" s="31" t="s">
        <v>33</v>
      </c>
      <c r="F47" s="7"/>
      <c r="G47" s="8"/>
      <c r="H47" s="32"/>
      <c r="I47" s="16"/>
    </row>
    <row r="48" spans="2:9" ht="60" customHeight="1">
      <c r="B48" s="54"/>
      <c r="C48" s="46"/>
      <c r="D48" s="46"/>
      <c r="E48" s="6"/>
      <c r="F48" s="10" t="s">
        <v>58</v>
      </c>
      <c r="G48" s="11">
        <f>G49+G50+G51+G52+G53+G54+G55+G57+G60+G58+G59+G61</f>
        <v>405.02371999999997</v>
      </c>
      <c r="H48" s="12"/>
      <c r="I48" s="8">
        <f aca="true" t="shared" si="2" ref="I48:I62">G48+H48</f>
        <v>405.02371999999997</v>
      </c>
    </row>
    <row r="49" spans="2:9" ht="50.25" customHeight="1">
      <c r="B49" s="54"/>
      <c r="C49" s="46" t="s">
        <v>10</v>
      </c>
      <c r="D49" s="46" t="s">
        <v>52</v>
      </c>
      <c r="E49" s="14" t="s">
        <v>9</v>
      </c>
      <c r="F49" s="36" t="s">
        <v>22</v>
      </c>
      <c r="G49" s="16">
        <f>10+5+16.096+18.6</f>
        <v>49.696</v>
      </c>
      <c r="H49" s="12"/>
      <c r="I49" s="16">
        <f t="shared" si="2"/>
        <v>49.696</v>
      </c>
    </row>
    <row r="50" spans="2:9" ht="52.5" customHeight="1">
      <c r="B50" s="54"/>
      <c r="C50" s="46" t="s">
        <v>4</v>
      </c>
      <c r="D50" s="46"/>
      <c r="E50" s="14" t="s">
        <v>4</v>
      </c>
      <c r="F50" s="34" t="s">
        <v>23</v>
      </c>
      <c r="G50" s="16">
        <f>1.8-0.45</f>
        <v>1.35</v>
      </c>
      <c r="H50" s="12"/>
      <c r="I50" s="16">
        <f t="shared" si="2"/>
        <v>1.35</v>
      </c>
    </row>
    <row r="51" spans="2:9" ht="129" customHeight="1">
      <c r="B51" s="54"/>
      <c r="C51" s="46"/>
      <c r="D51" s="46"/>
      <c r="E51" s="14"/>
      <c r="F51" s="34" t="s">
        <v>36</v>
      </c>
      <c r="G51" s="16">
        <f>9.646-0.646</f>
        <v>9</v>
      </c>
      <c r="H51" s="12"/>
      <c r="I51" s="16">
        <f t="shared" si="2"/>
        <v>9</v>
      </c>
    </row>
    <row r="52" spans="2:9" ht="142.5" customHeight="1">
      <c r="B52" s="54"/>
      <c r="C52" s="46"/>
      <c r="D52" s="46"/>
      <c r="F52" s="34" t="s">
        <v>40</v>
      </c>
      <c r="G52" s="16">
        <f>5-1</f>
        <v>4</v>
      </c>
      <c r="H52" s="12"/>
      <c r="I52" s="16">
        <f t="shared" si="2"/>
        <v>4</v>
      </c>
    </row>
    <row r="53" spans="2:9" ht="57.75" customHeight="1">
      <c r="B53" s="54"/>
      <c r="C53" s="46" t="s">
        <v>13</v>
      </c>
      <c r="D53" s="46" t="s">
        <v>53</v>
      </c>
      <c r="E53" s="37" t="s">
        <v>20</v>
      </c>
      <c r="F53" s="37" t="s">
        <v>24</v>
      </c>
      <c r="G53" s="126">
        <f>41.32+0.73+0.11072</f>
        <v>42.16072</v>
      </c>
      <c r="H53" s="12"/>
      <c r="I53" s="124">
        <f t="shared" si="2"/>
        <v>42.16072</v>
      </c>
    </row>
    <row r="54" spans="2:9" ht="123" customHeight="1">
      <c r="B54" s="54"/>
      <c r="C54" s="46" t="s">
        <v>11</v>
      </c>
      <c r="D54" s="46" t="s">
        <v>53</v>
      </c>
      <c r="E54" s="37" t="s">
        <v>12</v>
      </c>
      <c r="F54" s="37" t="s">
        <v>25</v>
      </c>
      <c r="G54" s="16">
        <f>19.8-2.8+12</f>
        <v>29</v>
      </c>
      <c r="H54" s="12"/>
      <c r="I54" s="16">
        <f t="shared" si="2"/>
        <v>29</v>
      </c>
    </row>
    <row r="55" spans="2:9" ht="77.25" customHeight="1">
      <c r="B55" s="53"/>
      <c r="C55" s="46"/>
      <c r="D55" s="46"/>
      <c r="E55" s="6"/>
      <c r="F55" s="38" t="s">
        <v>26</v>
      </c>
      <c r="G55" s="16">
        <v>4</v>
      </c>
      <c r="H55" s="12"/>
      <c r="I55" s="16">
        <f t="shared" si="2"/>
        <v>4</v>
      </c>
    </row>
    <row r="56" spans="2:9" ht="1.5" customHeight="1" hidden="1">
      <c r="B56" s="53"/>
      <c r="C56" s="46"/>
      <c r="D56" s="46"/>
      <c r="E56" s="33"/>
      <c r="F56" s="39"/>
      <c r="G56" s="8"/>
      <c r="H56" s="12"/>
      <c r="I56" s="16">
        <f t="shared" si="2"/>
        <v>0</v>
      </c>
    </row>
    <row r="57" spans="2:9" ht="52.5" customHeight="1">
      <c r="B57" s="54"/>
      <c r="C57" s="66" t="s">
        <v>67</v>
      </c>
      <c r="D57" s="66" t="s">
        <v>65</v>
      </c>
      <c r="E57" s="67" t="s">
        <v>68</v>
      </c>
      <c r="F57" s="68" t="s">
        <v>69</v>
      </c>
      <c r="G57" s="16">
        <f>18+6.43+9.3+8.703</f>
        <v>42.43300000000001</v>
      </c>
      <c r="H57" s="12"/>
      <c r="I57" s="16">
        <f t="shared" si="2"/>
        <v>42.43300000000001</v>
      </c>
    </row>
    <row r="58" spans="2:9" ht="393" customHeight="1">
      <c r="B58" s="53"/>
      <c r="C58" s="64" t="s">
        <v>128</v>
      </c>
      <c r="D58" s="109">
        <v>1030</v>
      </c>
      <c r="E58" s="107" t="s">
        <v>129</v>
      </c>
      <c r="F58" s="108" t="s">
        <v>130</v>
      </c>
      <c r="G58" s="16">
        <v>0.95</v>
      </c>
      <c r="H58" s="12"/>
      <c r="I58" s="16">
        <f t="shared" si="2"/>
        <v>0.95</v>
      </c>
    </row>
    <row r="59" spans="2:9" ht="153" customHeight="1">
      <c r="B59" s="54"/>
      <c r="C59" s="66" t="s">
        <v>131</v>
      </c>
      <c r="D59" s="64" t="s">
        <v>65</v>
      </c>
      <c r="E59" s="67" t="s">
        <v>132</v>
      </c>
      <c r="F59" s="34" t="s">
        <v>133</v>
      </c>
      <c r="G59" s="16">
        <v>0.594</v>
      </c>
      <c r="H59" s="12"/>
      <c r="I59" s="16">
        <f t="shared" si="2"/>
        <v>0.594</v>
      </c>
    </row>
    <row r="60" spans="2:9" ht="78" customHeight="1">
      <c r="B60" s="111"/>
      <c r="C60" s="64" t="s">
        <v>64</v>
      </c>
      <c r="D60" s="110" t="s">
        <v>65</v>
      </c>
      <c r="E60" s="65" t="s">
        <v>66</v>
      </c>
      <c r="F60" s="67" t="s">
        <v>70</v>
      </c>
      <c r="G60" s="16">
        <f>44+55.844+51+22+8</f>
        <v>180.844</v>
      </c>
      <c r="H60" s="12"/>
      <c r="I60" s="16">
        <f t="shared" si="2"/>
        <v>180.844</v>
      </c>
    </row>
    <row r="61" spans="2:9" ht="78" customHeight="1">
      <c r="B61" s="111"/>
      <c r="C61" s="66" t="s">
        <v>134</v>
      </c>
      <c r="D61" s="66" t="s">
        <v>65</v>
      </c>
      <c r="E61" s="65" t="s">
        <v>135</v>
      </c>
      <c r="F61" s="67" t="s">
        <v>135</v>
      </c>
      <c r="G61" s="16">
        <f>37.496+3.5</f>
        <v>40.996</v>
      </c>
      <c r="H61" s="12"/>
      <c r="I61" s="16">
        <f t="shared" si="2"/>
        <v>40.996</v>
      </c>
    </row>
    <row r="62" spans="2:9" ht="41.25" customHeight="1">
      <c r="B62" s="54"/>
      <c r="C62" s="48"/>
      <c r="D62" s="48"/>
      <c r="E62" s="40"/>
      <c r="F62" s="10" t="s">
        <v>57</v>
      </c>
      <c r="G62" s="11">
        <f>G64+G65+G63</f>
        <v>111.60728</v>
      </c>
      <c r="H62" s="12"/>
      <c r="I62" s="8">
        <f t="shared" si="2"/>
        <v>111.60728</v>
      </c>
    </row>
    <row r="63" spans="2:9" ht="79.5" customHeight="1">
      <c r="B63" s="54"/>
      <c r="C63" s="46" t="s">
        <v>16</v>
      </c>
      <c r="D63" s="46" t="s">
        <v>54</v>
      </c>
      <c r="E63" s="33" t="s">
        <v>21</v>
      </c>
      <c r="F63" s="35" t="s">
        <v>35</v>
      </c>
      <c r="G63" s="16">
        <v>67</v>
      </c>
      <c r="H63" s="12"/>
      <c r="I63" s="16">
        <f>G63</f>
        <v>67</v>
      </c>
    </row>
    <row r="64" spans="2:9" ht="61.5" customHeight="1">
      <c r="B64" s="53"/>
      <c r="C64" s="46" t="s">
        <v>10</v>
      </c>
      <c r="D64" s="46" t="s">
        <v>52</v>
      </c>
      <c r="E64" s="14" t="s">
        <v>9</v>
      </c>
      <c r="F64" s="36" t="s">
        <v>22</v>
      </c>
      <c r="G64" s="16">
        <f>9.994+15+1</f>
        <v>25.994</v>
      </c>
      <c r="H64" s="12"/>
      <c r="I64" s="16">
        <f>G64+H64</f>
        <v>25.994</v>
      </c>
    </row>
    <row r="65" spans="2:9" ht="51" customHeight="1">
      <c r="B65" s="54"/>
      <c r="C65" s="46" t="s">
        <v>13</v>
      </c>
      <c r="D65" s="46" t="s">
        <v>53</v>
      </c>
      <c r="E65" s="37" t="s">
        <v>20</v>
      </c>
      <c r="F65" s="37" t="s">
        <v>39</v>
      </c>
      <c r="G65" s="124">
        <f>18.68+0.02-0.08672</f>
        <v>18.61328</v>
      </c>
      <c r="H65" s="125"/>
      <c r="I65" s="124">
        <f>G65+H65</f>
        <v>18.61328</v>
      </c>
    </row>
    <row r="66" spans="2:9" ht="23.25" hidden="1">
      <c r="B66" s="53"/>
      <c r="C66" s="46"/>
      <c r="D66" s="46"/>
      <c r="E66" s="26"/>
      <c r="F66" s="10"/>
      <c r="G66" s="8"/>
      <c r="H66" s="12"/>
      <c r="I66" s="8"/>
    </row>
    <row r="67" spans="2:9" ht="197.25" customHeight="1" hidden="1">
      <c r="B67" s="53"/>
      <c r="C67" s="46"/>
      <c r="D67" s="46"/>
      <c r="E67" s="20"/>
      <c r="F67" s="19"/>
      <c r="G67" s="15"/>
      <c r="H67" s="12"/>
      <c r="I67" s="16"/>
    </row>
    <row r="68" spans="2:9" ht="41.25" customHeight="1">
      <c r="B68" s="53"/>
      <c r="C68" s="80"/>
      <c r="D68" s="80"/>
      <c r="E68" s="81" t="s">
        <v>2</v>
      </c>
      <c r="F68" s="22"/>
      <c r="G68" s="82">
        <f>G62+G48</f>
        <v>516.631</v>
      </c>
      <c r="H68" s="82">
        <f>H62+H48</f>
        <v>0</v>
      </c>
      <c r="I68" s="82">
        <f>I62+I48</f>
        <v>516.631</v>
      </c>
    </row>
    <row r="69" spans="2:9" ht="36.75" customHeight="1">
      <c r="B69" s="54"/>
      <c r="C69" s="46"/>
      <c r="D69" s="46"/>
      <c r="E69" s="70" t="s">
        <v>81</v>
      </c>
      <c r="F69" s="83"/>
      <c r="G69" s="15"/>
      <c r="H69" s="12"/>
      <c r="I69" s="16"/>
    </row>
    <row r="70" spans="2:9" ht="95.25" customHeight="1">
      <c r="B70" s="54"/>
      <c r="C70" s="46"/>
      <c r="D70" s="46"/>
      <c r="E70" s="70"/>
      <c r="F70" s="84" t="s">
        <v>92</v>
      </c>
      <c r="G70" s="17">
        <f>G71+G72</f>
        <v>57</v>
      </c>
      <c r="H70" s="12"/>
      <c r="I70" s="17">
        <f>I71+I72</f>
        <v>57</v>
      </c>
    </row>
    <row r="71" spans="2:9" ht="39.75" customHeight="1">
      <c r="B71" s="54"/>
      <c r="C71" s="46" t="s">
        <v>112</v>
      </c>
      <c r="D71" s="46" t="s">
        <v>113</v>
      </c>
      <c r="E71" s="102" t="s">
        <v>114</v>
      </c>
      <c r="F71" s="83" t="s">
        <v>115</v>
      </c>
      <c r="G71" s="17">
        <v>20</v>
      </c>
      <c r="H71" s="12"/>
      <c r="I71" s="8">
        <f>G71+H71</f>
        <v>20</v>
      </c>
    </row>
    <row r="72" spans="2:9" ht="60.75" customHeight="1">
      <c r="B72" s="54"/>
      <c r="C72" s="46" t="s">
        <v>82</v>
      </c>
      <c r="D72" s="46" t="s">
        <v>83</v>
      </c>
      <c r="E72" s="20" t="s">
        <v>84</v>
      </c>
      <c r="F72" s="69" t="s">
        <v>101</v>
      </c>
      <c r="G72" s="15">
        <f>15+22</f>
        <v>37</v>
      </c>
      <c r="H72" s="12"/>
      <c r="I72" s="16">
        <f>G72+H72</f>
        <v>37</v>
      </c>
    </row>
    <row r="73" spans="2:9" ht="23.25">
      <c r="B73" s="54"/>
      <c r="C73" s="46"/>
      <c r="D73" s="46"/>
      <c r="E73" s="26" t="s">
        <v>2</v>
      </c>
      <c r="F73" s="7"/>
      <c r="G73" s="8">
        <f>G70</f>
        <v>57</v>
      </c>
      <c r="H73" s="12"/>
      <c r="I73" s="8">
        <f>G73+H73</f>
        <v>57</v>
      </c>
    </row>
    <row r="74" spans="2:9" ht="45">
      <c r="B74" s="54"/>
      <c r="C74" s="46"/>
      <c r="D74" s="46"/>
      <c r="E74" s="88" t="s">
        <v>122</v>
      </c>
      <c r="F74" s="7"/>
      <c r="G74" s="8"/>
      <c r="H74" s="12"/>
      <c r="I74" s="8"/>
    </row>
    <row r="75" spans="2:9" ht="99" customHeight="1">
      <c r="B75" s="53"/>
      <c r="C75" s="46"/>
      <c r="D75" s="46"/>
      <c r="E75" s="91"/>
      <c r="F75" s="22" t="s">
        <v>145</v>
      </c>
      <c r="G75" s="8">
        <f>G76</f>
        <v>40.838</v>
      </c>
      <c r="H75" s="12"/>
      <c r="I75" s="8">
        <f>G75+H75</f>
        <v>40.838</v>
      </c>
    </row>
    <row r="76" spans="2:9" ht="23.25">
      <c r="B76" s="54"/>
      <c r="C76" s="89" t="s">
        <v>97</v>
      </c>
      <c r="D76" s="92" t="s">
        <v>83</v>
      </c>
      <c r="E76" s="90" t="s">
        <v>98</v>
      </c>
      <c r="F76" s="14" t="s">
        <v>99</v>
      </c>
      <c r="G76" s="16">
        <f>30.988+9.85</f>
        <v>40.838</v>
      </c>
      <c r="H76" s="12"/>
      <c r="I76" s="16">
        <f>G76+H76</f>
        <v>40.838</v>
      </c>
    </row>
    <row r="77" spans="2:9" ht="52.5" customHeight="1">
      <c r="B77" s="54"/>
      <c r="C77" s="92"/>
      <c r="D77" s="92"/>
      <c r="E77" s="103"/>
      <c r="F77" s="22" t="s">
        <v>88</v>
      </c>
      <c r="G77" s="8">
        <f>G78</f>
        <v>13.05</v>
      </c>
      <c r="H77" s="8"/>
      <c r="I77" s="8">
        <f>I78</f>
        <v>13.05</v>
      </c>
    </row>
    <row r="78" spans="2:9" ht="46.5">
      <c r="B78" s="54"/>
      <c r="C78" s="96" t="s">
        <v>116</v>
      </c>
      <c r="D78" s="96" t="s">
        <v>117</v>
      </c>
      <c r="E78" s="33" t="s">
        <v>118</v>
      </c>
      <c r="F78" s="14" t="s">
        <v>121</v>
      </c>
      <c r="G78" s="16">
        <v>13.05</v>
      </c>
      <c r="H78" s="12"/>
      <c r="I78" s="16">
        <f>G78+H78</f>
        <v>13.05</v>
      </c>
    </row>
    <row r="79" spans="2:9" ht="23.25">
      <c r="B79" s="53"/>
      <c r="C79" s="46"/>
      <c r="D79" s="46"/>
      <c r="E79" s="26" t="s">
        <v>2</v>
      </c>
      <c r="F79" s="7"/>
      <c r="G79" s="8">
        <f>G75+G77</f>
        <v>53.888000000000005</v>
      </c>
      <c r="H79" s="12"/>
      <c r="I79" s="8">
        <f>G79+H79</f>
        <v>53.888000000000005</v>
      </c>
    </row>
    <row r="80" spans="2:9" ht="49.5" customHeight="1">
      <c r="B80" s="54"/>
      <c r="C80" s="46"/>
      <c r="D80" s="46"/>
      <c r="E80" s="118" t="s">
        <v>140</v>
      </c>
      <c r="F80" s="7"/>
      <c r="G80" s="8"/>
      <c r="H80" s="12"/>
      <c r="I80" s="8"/>
    </row>
    <row r="81" spans="2:9" ht="49.5" customHeight="1">
      <c r="B81" s="54"/>
      <c r="C81" s="114"/>
      <c r="D81" s="46"/>
      <c r="E81" s="119"/>
      <c r="F81" s="22" t="s">
        <v>88</v>
      </c>
      <c r="G81" s="8"/>
      <c r="H81" s="12"/>
      <c r="I81" s="8"/>
    </row>
    <row r="82" spans="2:9" ht="135" customHeight="1">
      <c r="B82" s="54"/>
      <c r="C82" s="116">
        <v>250380</v>
      </c>
      <c r="D82" s="96" t="s">
        <v>124</v>
      </c>
      <c r="E82" s="120" t="s">
        <v>125</v>
      </c>
      <c r="F82" s="117" t="s">
        <v>141</v>
      </c>
      <c r="G82" s="8">
        <v>9</v>
      </c>
      <c r="H82" s="12"/>
      <c r="I82" s="8">
        <f>G82</f>
        <v>9</v>
      </c>
    </row>
    <row r="83" spans="2:9" ht="43.5" customHeight="1">
      <c r="B83" s="54"/>
      <c r="C83" s="122"/>
      <c r="D83" s="96"/>
      <c r="E83" s="26" t="s">
        <v>2</v>
      </c>
      <c r="F83" s="121"/>
      <c r="G83" s="8">
        <f>G82</f>
        <v>9</v>
      </c>
      <c r="H83" s="8">
        <f>H82</f>
        <v>0</v>
      </c>
      <c r="I83" s="8">
        <f>I82</f>
        <v>9</v>
      </c>
    </row>
    <row r="84" spans="2:9" ht="39" customHeight="1">
      <c r="B84" s="54"/>
      <c r="C84" s="46"/>
      <c r="D84" s="46"/>
      <c r="E84" s="41" t="s">
        <v>56</v>
      </c>
      <c r="F84" s="58"/>
      <c r="G84" s="101">
        <f>G46+G73+G28+G68+G79+G83</f>
        <v>5108.50564</v>
      </c>
      <c r="H84" s="101">
        <f>H46+H73+H28+H68+H79+H83</f>
        <v>348.449</v>
      </c>
      <c r="I84" s="101">
        <f>G84+H84</f>
        <v>5456.95464</v>
      </c>
    </row>
    <row r="85" spans="3:9" ht="22.5">
      <c r="C85" s="129"/>
      <c r="D85" s="129"/>
      <c r="E85" s="129"/>
      <c r="F85" s="129"/>
      <c r="G85" s="59"/>
      <c r="H85" s="60"/>
      <c r="I85" s="63"/>
    </row>
    <row r="86" spans="3:9" ht="22.5">
      <c r="C86" s="129"/>
      <c r="D86" s="129"/>
      <c r="E86" s="129"/>
      <c r="F86" s="129"/>
      <c r="G86" s="59"/>
      <c r="H86" s="62"/>
      <c r="I86" s="61"/>
    </row>
    <row r="87" spans="2:9" ht="33" customHeight="1">
      <c r="B87" s="57" t="s">
        <v>59</v>
      </c>
      <c r="C87" s="57"/>
      <c r="D87" s="57"/>
      <c r="E87" s="56"/>
      <c r="F87" s="44"/>
      <c r="G87" s="44" t="s">
        <v>60</v>
      </c>
      <c r="H87" s="2"/>
      <c r="I87" s="4"/>
    </row>
    <row r="88" spans="2:8" ht="23.25">
      <c r="B88" s="57"/>
      <c r="C88" s="57"/>
      <c r="D88" s="57"/>
      <c r="E88" s="43"/>
      <c r="F88" s="44"/>
      <c r="H88" s="2"/>
    </row>
    <row r="89" ht="12.75">
      <c r="G89" s="3"/>
    </row>
  </sheetData>
  <sheetProtection/>
  <mergeCells count="11">
    <mergeCell ref="B6:B7"/>
    <mergeCell ref="H6:H7"/>
    <mergeCell ref="E4:H4"/>
    <mergeCell ref="F6:F7"/>
    <mergeCell ref="G6:G7"/>
    <mergeCell ref="C6:C7"/>
    <mergeCell ref="C85:F86"/>
    <mergeCell ref="K6:K7"/>
    <mergeCell ref="D6:D7"/>
    <mergeCell ref="E6:E7"/>
    <mergeCell ref="I6:I7"/>
  </mergeCells>
  <conditionalFormatting sqref="U16:U17 H26:H27">
    <cfRule type="cellIs" priority="1" dxfId="0" operator="equal" stopIfTrue="1">
      <formula>0</formula>
    </cfRule>
  </conditionalFormatting>
  <printOptions/>
  <pageMargins left="0.984251968503937" right="0.5905511811023623" top="0.54375" bottom="0.5905511811023623" header="0.31496062992125984" footer="0.31496062992125984"/>
  <pageSetup horizontalDpi="600" verticalDpi="600" orientation="landscape" paperSize="9" scale="38" r:id="rId1"/>
  <headerFooter alignWithMargins="0">
    <oddFooter>&amp;CСтраница &amp;P</oddFooter>
  </headerFooter>
  <rowBreaks count="4" manualBreakCount="4">
    <brk id="17" max="8" man="1"/>
    <brk id="32" max="8" man="1"/>
    <brk id="51" max="8" man="1"/>
    <brk id="6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2016-12-24T11:10:04Z</cp:lastPrinted>
  <dcterms:created xsi:type="dcterms:W3CDTF">2009-12-17T12:30:57Z</dcterms:created>
  <dcterms:modified xsi:type="dcterms:W3CDTF">2016-12-24T11:11:09Z</dcterms:modified>
  <cp:category/>
  <cp:version/>
  <cp:contentType/>
  <cp:contentStatus/>
</cp:coreProperties>
</file>