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390" windowHeight="7335" tabRatio="804" activeTab="0"/>
  </bookViews>
  <sheets>
    <sheet name="Формула (7)" sheetId="1" r:id="rId1"/>
    <sheet name="Формула (6)" sheetId="2" r:id="rId2"/>
    <sheet name="Формула (5)" sheetId="3" r:id="rId3"/>
    <sheet name="Лист1" sheetId="4" r:id="rId4"/>
  </sheets>
  <definedNames>
    <definedName name="_xlnm.Print_Area" localSheetId="2">'Формула (5)'!$A$1:$J$37</definedName>
    <definedName name="_xlnm.Print_Area" localSheetId="1">'Формула (6)'!$A$1:$J$38</definedName>
    <definedName name="_xlnm.Print_Area" localSheetId="0">'Формула (7)'!$A$1:$J$23</definedName>
  </definedNames>
  <calcPr fullCalcOnLoad="1" refMode="R1C1"/>
</workbook>
</file>

<file path=xl/sharedStrings.xml><?xml version="1.0" encoding="utf-8"?>
<sst xmlns="http://schemas.openxmlformats.org/spreadsheetml/2006/main" count="115" uniqueCount="44">
  <si>
    <t>Доброкриничанська сільська рада</t>
  </si>
  <si>
    <t>Інгульська сільська рада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</si>
  <si>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</si>
  <si>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</si>
  <si>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</si>
  <si>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</si>
  <si>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Новопавлівська сільська рада</t>
  </si>
  <si>
    <t>Новосергіївська сільська рада</t>
  </si>
  <si>
    <t>Плющівська сільська рада</t>
  </si>
  <si>
    <t>Христофорівська сільська рада</t>
  </si>
  <si>
    <t>Явкинська сільська рада</t>
  </si>
  <si>
    <t>Баштанська  міська рада</t>
  </si>
  <si>
    <t>Добренська сільська рада</t>
  </si>
  <si>
    <t xml:space="preserve">Єрмолівська сільська рада </t>
  </si>
  <si>
    <t>Кашперо - Миколаївська</t>
  </si>
  <si>
    <t>Новоіванівська сільська рада</t>
  </si>
  <si>
    <t>Пісківська сільська рада</t>
  </si>
  <si>
    <t>Привільнянська сільська рада</t>
  </si>
  <si>
    <t>Н-Олександрівська сільська рада</t>
  </si>
  <si>
    <t xml:space="preserve">Старогороженська сільська рада </t>
  </si>
  <si>
    <t xml:space="preserve">Разом </t>
  </si>
  <si>
    <t>Всього с/ради</t>
  </si>
  <si>
    <t>Додаток до Порядку</t>
  </si>
  <si>
    <t>№п/п</t>
  </si>
  <si>
    <t>Найменування адміністративно-територіальної одиниці</t>
  </si>
  <si>
    <t>І фактор</t>
  </si>
  <si>
    <t>ІІ фактор</t>
  </si>
  <si>
    <t>Разом, тис.грн. (Vo)</t>
  </si>
  <si>
    <t>Разом з округленням, тис.грн.</t>
  </si>
  <si>
    <t>Кількість дітей,що ходять (T)</t>
  </si>
  <si>
    <t>Питома вага</t>
  </si>
  <si>
    <t>Сума, тис.грн.</t>
  </si>
  <si>
    <t>Начальник фінансового управління</t>
  </si>
  <si>
    <t>райдержадміністрації</t>
  </si>
  <si>
    <t>Оплата праці з нарахуван-ням, тис.грн. (Dai)</t>
  </si>
  <si>
    <t>ІІІ фактор</t>
  </si>
  <si>
    <t>Розрахунок обсягу субвенції з районного бюджету місцевим бюджетам на дошкільну освіту на 2017 рік</t>
  </si>
  <si>
    <t xml:space="preserve">С.В.Євдощенко </t>
  </si>
  <si>
    <t>оплата комунальних послуг та енергоносіїв    (Dbi)</t>
  </si>
  <si>
    <t>Інші поточні видатки для забезпечення надання освітніх послуг дошкільними навчальними закладами (Dci)</t>
  </si>
  <si>
    <t>район</t>
  </si>
  <si>
    <t xml:space="preserve">об"єднана </t>
  </si>
  <si>
    <t>Всього громада</t>
  </si>
  <si>
    <t>Разом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</si>
</sst>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/yyyy"/>
    <numFmt numFmtId="182" formatCode="[$-FC19]d\ mmmm\ yyyy\ &quot;г.&quot;"/>
    <numFmt numFmtId="183" formatCode="0.0000"/>
    <numFmt numFmtId="184" formatCode="0.000"/>
    <numFmt numFmtId="185" formatCode="0.0%"/>
    <numFmt numFmtId="186" formatCode="[$-422]d\ mmmm\ yyyy&quot; 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  <numFmt numFmtId="193" formatCode="#0"/>
    <numFmt numFmtId="194" formatCode="#0.000"/>
    <numFmt numFmtId="195" formatCode="0.00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justify" wrapText="1"/>
    </xf>
    <xf numFmtId="0" fontId="12" fillId="0" borderId="10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12" fillId="0" borderId="16" xfId="0" applyFont="1" applyFill="1" applyBorder="1" applyAlignment="1">
      <alignment wrapText="1"/>
    </xf>
    <xf numFmtId="180" fontId="12" fillId="0" borderId="16" xfId="0" applyNumberFormat="1" applyFont="1" applyFill="1" applyBorder="1" applyAlignment="1">
      <alignment wrapText="1"/>
    </xf>
    <xf numFmtId="184" fontId="9" fillId="0" borderId="16" xfId="0" applyNumberFormat="1" applyFont="1" applyBorder="1" applyAlignment="1">
      <alignment/>
    </xf>
    <xf numFmtId="180" fontId="9" fillId="0" borderId="16" xfId="0" applyNumberFormat="1" applyFont="1" applyBorder="1" applyAlignment="1">
      <alignment/>
    </xf>
    <xf numFmtId="180" fontId="9" fillId="0" borderId="16" xfId="0" applyNumberFormat="1" applyFont="1" applyFill="1" applyBorder="1" applyAlignment="1">
      <alignment/>
    </xf>
    <xf numFmtId="184" fontId="9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184" fontId="2" fillId="0" borderId="11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180" fontId="9" fillId="0" borderId="21" xfId="0" applyNumberFormat="1" applyFont="1" applyFill="1" applyBorder="1" applyAlignment="1">
      <alignment horizontal="right"/>
    </xf>
    <xf numFmtId="180" fontId="2" fillId="2" borderId="15" xfId="0" applyNumberFormat="1" applyFont="1" applyFill="1" applyBorder="1" applyAlignment="1">
      <alignment/>
    </xf>
    <xf numFmtId="180" fontId="2" fillId="2" borderId="11" xfId="0" applyNumberFormat="1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2" fillId="2" borderId="11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4" fontId="2" fillId="2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9" fillId="0" borderId="16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12" fillId="4" borderId="16" xfId="0" applyFont="1" applyFill="1" applyBorder="1" applyAlignment="1">
      <alignment wrapText="1"/>
    </xf>
    <xf numFmtId="0" fontId="9" fillId="4" borderId="17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9" fillId="4" borderId="0" xfId="0" applyFont="1" applyFill="1" applyBorder="1" applyAlignment="1">
      <alignment wrapText="1"/>
    </xf>
    <xf numFmtId="0" fontId="2" fillId="0" borderId="0" xfId="0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14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15" fillId="0" borderId="16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180" fontId="16" fillId="0" borderId="0" xfId="0" applyNumberFormat="1" applyFont="1" applyAlignment="1">
      <alignment/>
    </xf>
    <xf numFmtId="0" fontId="12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2" fontId="2" fillId="0" borderId="13" xfId="0" applyNumberFormat="1" applyFont="1" applyFill="1" applyBorder="1" applyAlignment="1">
      <alignment wrapText="1"/>
    </xf>
    <xf numFmtId="184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84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4" fontId="2" fillId="0" borderId="27" xfId="0" applyNumberFormat="1" applyFont="1" applyBorder="1" applyAlignment="1">
      <alignment/>
    </xf>
    <xf numFmtId="180" fontId="15" fillId="0" borderId="26" xfId="0" applyNumberFormat="1" applyFont="1" applyFill="1" applyBorder="1" applyAlignment="1">
      <alignment/>
    </xf>
    <xf numFmtId="180" fontId="2" fillId="0" borderId="14" xfId="0" applyNumberFormat="1" applyFont="1" applyBorder="1" applyAlignment="1">
      <alignment/>
    </xf>
    <xf numFmtId="2" fontId="17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0" fontId="12" fillId="0" borderId="16" xfId="0" applyFont="1" applyBorder="1" applyAlignment="1">
      <alignment/>
    </xf>
    <xf numFmtId="0" fontId="6" fillId="0" borderId="28" xfId="0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/>
    </xf>
    <xf numFmtId="184" fontId="2" fillId="0" borderId="20" xfId="0" applyNumberFormat="1" applyFont="1" applyFill="1" applyBorder="1" applyAlignment="1">
      <alignment/>
    </xf>
    <xf numFmtId="180" fontId="2" fillId="0" borderId="30" xfId="0" applyNumberFormat="1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180" fontId="12" fillId="0" borderId="25" xfId="0" applyNumberFormat="1" applyFont="1" applyFill="1" applyBorder="1" applyAlignment="1">
      <alignment wrapText="1"/>
    </xf>
    <xf numFmtId="1" fontId="9" fillId="0" borderId="13" xfId="0" applyNumberFormat="1" applyFont="1" applyBorder="1" applyAlignment="1">
      <alignment horizontal="right"/>
    </xf>
    <xf numFmtId="184" fontId="9" fillId="0" borderId="25" xfId="0" applyNumberFormat="1" applyFont="1" applyBorder="1" applyAlignment="1">
      <alignment/>
    </xf>
    <xf numFmtId="180" fontId="9" fillId="0" borderId="25" xfId="0" applyNumberFormat="1" applyFont="1" applyBorder="1" applyAlignment="1">
      <alignment/>
    </xf>
    <xf numFmtId="184" fontId="2" fillId="0" borderId="26" xfId="0" applyNumberFormat="1" applyFont="1" applyFill="1" applyBorder="1" applyAlignment="1">
      <alignment/>
    </xf>
    <xf numFmtId="180" fontId="2" fillId="0" borderId="26" xfId="0" applyNumberFormat="1" applyFont="1" applyFill="1" applyBorder="1" applyAlignment="1">
      <alignment horizontal="right"/>
    </xf>
    <xf numFmtId="0" fontId="9" fillId="0" borderId="31" xfId="0" applyFont="1" applyBorder="1" applyAlignment="1">
      <alignment/>
    </xf>
    <xf numFmtId="184" fontId="2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I24" sqref="I24"/>
    </sheetView>
  </sheetViews>
  <sheetFormatPr defaultColWidth="9.00390625" defaultRowHeight="12.75"/>
  <cols>
    <col min="1" max="1" width="6.875" style="0" customWidth="1"/>
    <col min="2" max="2" width="11.00390625" style="0" customWidth="1"/>
    <col min="3" max="3" width="37.125" style="0" customWidth="1"/>
    <col min="4" max="4" width="17.375" style="0" customWidth="1"/>
    <col min="5" max="5" width="19.875" style="0" customWidth="1"/>
    <col min="6" max="6" width="19.00390625" style="0" customWidth="1"/>
    <col min="7" max="8" width="18.25390625" style="0" customWidth="1"/>
    <col min="9" max="9" width="20.00390625" style="0" customWidth="1"/>
    <col min="10" max="10" width="19.25390625" style="0" customWidth="1"/>
    <col min="11" max="11" width="13.125" style="0" customWidth="1"/>
    <col min="12" max="12" width="10.125" style="0" customWidth="1"/>
  </cols>
  <sheetData>
    <row r="1" spans="2:10" ht="30.75" customHeight="1">
      <c r="B1" s="2"/>
      <c r="C1" s="2"/>
      <c r="D1" s="2"/>
      <c r="E1" s="2"/>
      <c r="F1" s="13"/>
      <c r="G1" s="13"/>
      <c r="H1" s="13"/>
      <c r="I1" s="126" t="s">
        <v>22</v>
      </c>
      <c r="J1" s="126"/>
    </row>
    <row r="2" spans="2:10" ht="39" customHeight="1">
      <c r="B2" s="2"/>
      <c r="C2" s="127" t="s">
        <v>36</v>
      </c>
      <c r="D2" s="127"/>
      <c r="E2" s="127"/>
      <c r="F2" s="127"/>
      <c r="G2" s="127"/>
      <c r="H2" s="127"/>
      <c r="I2" s="127"/>
      <c r="J2" s="5"/>
    </row>
    <row r="3" spans="2:10" ht="19.5" thickBot="1">
      <c r="B3" s="2"/>
      <c r="C3" s="2"/>
      <c r="D3" s="14"/>
      <c r="E3" s="14"/>
      <c r="F3" s="15"/>
      <c r="G3" s="15"/>
      <c r="H3" s="15"/>
      <c r="I3" s="5"/>
      <c r="J3" s="5"/>
    </row>
    <row r="4" spans="2:10" ht="33.75" customHeight="1" thickBot="1">
      <c r="B4" s="128" t="s">
        <v>23</v>
      </c>
      <c r="C4" s="131" t="s">
        <v>24</v>
      </c>
      <c r="D4" s="9" t="s">
        <v>25</v>
      </c>
      <c r="E4" s="9" t="s">
        <v>26</v>
      </c>
      <c r="F4" s="134" t="s">
        <v>35</v>
      </c>
      <c r="G4" s="135"/>
      <c r="H4" s="136"/>
      <c r="I4" s="137" t="s">
        <v>27</v>
      </c>
      <c r="J4" s="137" t="s">
        <v>28</v>
      </c>
    </row>
    <row r="5" spans="2:10" ht="81" customHeight="1" thickBot="1">
      <c r="B5" s="129"/>
      <c r="C5" s="132"/>
      <c r="D5" s="140" t="s">
        <v>34</v>
      </c>
      <c r="E5" s="140" t="s">
        <v>38</v>
      </c>
      <c r="F5" s="134" t="s">
        <v>39</v>
      </c>
      <c r="G5" s="135"/>
      <c r="H5" s="136"/>
      <c r="I5" s="138"/>
      <c r="J5" s="138"/>
    </row>
    <row r="6" spans="2:10" ht="66.75" customHeight="1" thickBot="1">
      <c r="B6" s="130"/>
      <c r="C6" s="133"/>
      <c r="D6" s="141"/>
      <c r="E6" s="141"/>
      <c r="F6" s="16" t="s">
        <v>29</v>
      </c>
      <c r="G6" s="16" t="s">
        <v>30</v>
      </c>
      <c r="H6" s="16" t="s">
        <v>31</v>
      </c>
      <c r="I6" s="139"/>
      <c r="J6" s="139"/>
    </row>
    <row r="7" spans="2:10" ht="19.5" thickBot="1">
      <c r="B7" s="17">
        <v>1</v>
      </c>
      <c r="C7" s="18">
        <v>2</v>
      </c>
      <c r="D7" s="19">
        <v>3</v>
      </c>
      <c r="E7" s="56">
        <v>4</v>
      </c>
      <c r="F7" s="19">
        <v>5</v>
      </c>
      <c r="G7" s="19">
        <v>6</v>
      </c>
      <c r="H7" s="19">
        <v>7</v>
      </c>
      <c r="I7" s="20">
        <v>8</v>
      </c>
      <c r="J7" s="59">
        <v>9</v>
      </c>
    </row>
    <row r="8" spans="2:12" ht="18.75">
      <c r="B8" s="119">
        <v>1</v>
      </c>
      <c r="C8" s="29" t="s">
        <v>0</v>
      </c>
      <c r="D8" s="62">
        <v>873.2</v>
      </c>
      <c r="E8" s="62">
        <v>35.9</v>
      </c>
      <c r="F8" s="48">
        <f>65+16</f>
        <v>81</v>
      </c>
      <c r="G8" s="24">
        <f aca="true" t="shared" si="0" ref="G8:G18">F8/507</f>
        <v>0.15976331360946747</v>
      </c>
      <c r="H8" s="25">
        <f aca="true" t="shared" si="1" ref="H8:H18">115.5*G8</f>
        <v>18.452662721893493</v>
      </c>
      <c r="I8" s="125">
        <f aca="true" t="shared" si="2" ref="I8:I18">H8+D8+E8</f>
        <v>927.5526627218935</v>
      </c>
      <c r="J8" s="80">
        <v>927.5</v>
      </c>
      <c r="K8" s="82"/>
      <c r="L8" s="10"/>
    </row>
    <row r="9" spans="2:12" ht="18.75" customHeight="1">
      <c r="B9" s="119">
        <v>2</v>
      </c>
      <c r="C9" s="30" t="s">
        <v>13</v>
      </c>
      <c r="D9" s="22">
        <v>145.1</v>
      </c>
      <c r="E9" s="22">
        <v>16</v>
      </c>
      <c r="F9" s="48">
        <v>14</v>
      </c>
      <c r="G9" s="24">
        <f t="shared" si="0"/>
        <v>0.027613412228796843</v>
      </c>
      <c r="H9" s="25">
        <f t="shared" si="1"/>
        <v>3.1893491124260356</v>
      </c>
      <c r="I9" s="125">
        <f t="shared" si="2"/>
        <v>164.28934911242604</v>
      </c>
      <c r="J9" s="80">
        <v>164.3</v>
      </c>
      <c r="K9" s="82"/>
      <c r="L9" s="10"/>
    </row>
    <row r="10" spans="2:12" ht="21" customHeight="1">
      <c r="B10" s="119">
        <v>3</v>
      </c>
      <c r="C10" s="31" t="s">
        <v>1</v>
      </c>
      <c r="D10" s="63">
        <v>587.5</v>
      </c>
      <c r="E10" s="63">
        <v>75.6</v>
      </c>
      <c r="F10" s="48">
        <v>60</v>
      </c>
      <c r="G10" s="24">
        <f t="shared" si="0"/>
        <v>0.11834319526627218</v>
      </c>
      <c r="H10" s="25">
        <f t="shared" si="1"/>
        <v>13.668639053254438</v>
      </c>
      <c r="I10" s="125">
        <f t="shared" si="2"/>
        <v>676.7686390532544</v>
      </c>
      <c r="J10" s="80">
        <v>676.8</v>
      </c>
      <c r="K10" s="82"/>
      <c r="L10" s="10"/>
    </row>
    <row r="11" spans="2:12" ht="18.75">
      <c r="B11" s="119">
        <v>4</v>
      </c>
      <c r="C11" s="32" t="s">
        <v>14</v>
      </c>
      <c r="D11" s="64">
        <v>364.8</v>
      </c>
      <c r="E11" s="64">
        <v>25.3</v>
      </c>
      <c r="F11" s="48">
        <f>11+10</f>
        <v>21</v>
      </c>
      <c r="G11" s="24">
        <f t="shared" si="0"/>
        <v>0.04142011834319527</v>
      </c>
      <c r="H11" s="25">
        <f t="shared" si="1"/>
        <v>4.784023668639054</v>
      </c>
      <c r="I11" s="125">
        <f t="shared" si="2"/>
        <v>394.8840236686391</v>
      </c>
      <c r="J11" s="80">
        <v>394.9</v>
      </c>
      <c r="K11" s="82"/>
      <c r="L11" s="10"/>
    </row>
    <row r="12" spans="2:12" ht="18.75">
      <c r="B12" s="119">
        <v>5</v>
      </c>
      <c r="C12" s="29" t="s">
        <v>2</v>
      </c>
      <c r="D12" s="62">
        <v>277.3</v>
      </c>
      <c r="E12" s="62">
        <v>32.2</v>
      </c>
      <c r="F12" s="48">
        <v>54</v>
      </c>
      <c r="G12" s="24">
        <f t="shared" si="0"/>
        <v>0.10650887573964497</v>
      </c>
      <c r="H12" s="25">
        <f t="shared" si="1"/>
        <v>12.301775147928995</v>
      </c>
      <c r="I12" s="125">
        <f t="shared" si="2"/>
        <v>321.801775147929</v>
      </c>
      <c r="J12" s="80">
        <v>321.8</v>
      </c>
      <c r="K12" s="82"/>
      <c r="L12" s="10"/>
    </row>
    <row r="13" spans="2:12" ht="18.75">
      <c r="B13" s="120">
        <v>6</v>
      </c>
      <c r="C13" s="29" t="s">
        <v>3</v>
      </c>
      <c r="D13" s="62">
        <v>278.5</v>
      </c>
      <c r="E13" s="62">
        <v>18.8</v>
      </c>
      <c r="F13" s="48">
        <v>17</v>
      </c>
      <c r="G13" s="24">
        <f t="shared" si="0"/>
        <v>0.03353057199211045</v>
      </c>
      <c r="H13" s="25">
        <f t="shared" si="1"/>
        <v>3.8727810650887573</v>
      </c>
      <c r="I13" s="125">
        <f t="shared" si="2"/>
        <v>301.17278106508877</v>
      </c>
      <c r="J13" s="80">
        <v>301.2</v>
      </c>
      <c r="K13" s="82"/>
      <c r="L13" s="10"/>
    </row>
    <row r="14" spans="2:12" ht="18.75">
      <c r="B14" s="119">
        <v>7</v>
      </c>
      <c r="C14" s="29" t="s">
        <v>4</v>
      </c>
      <c r="D14" s="62">
        <v>633.8</v>
      </c>
      <c r="E14" s="62">
        <v>100.3</v>
      </c>
      <c r="F14" s="48">
        <f>50+11</f>
        <v>61</v>
      </c>
      <c r="G14" s="24">
        <f t="shared" si="0"/>
        <v>0.1203155818540434</v>
      </c>
      <c r="H14" s="25">
        <f t="shared" si="1"/>
        <v>13.896449704142013</v>
      </c>
      <c r="I14" s="125">
        <f t="shared" si="2"/>
        <v>747.9964497041419</v>
      </c>
      <c r="J14" s="80">
        <v>748</v>
      </c>
      <c r="K14" s="82"/>
      <c r="L14" s="10"/>
    </row>
    <row r="15" spans="2:12" ht="18.75">
      <c r="B15" s="119">
        <v>8</v>
      </c>
      <c r="C15" s="29" t="s">
        <v>5</v>
      </c>
      <c r="D15" s="62">
        <v>721</v>
      </c>
      <c r="E15" s="62">
        <v>127</v>
      </c>
      <c r="F15" s="48">
        <f>41+20</f>
        <v>61</v>
      </c>
      <c r="G15" s="24">
        <f t="shared" si="0"/>
        <v>0.1203155818540434</v>
      </c>
      <c r="H15" s="25">
        <f t="shared" si="1"/>
        <v>13.896449704142013</v>
      </c>
      <c r="I15" s="125">
        <f t="shared" si="2"/>
        <v>861.896449704142</v>
      </c>
      <c r="J15" s="80">
        <v>861.9</v>
      </c>
      <c r="K15" s="82"/>
      <c r="L15" s="10"/>
    </row>
    <row r="16" spans="2:12" ht="18.75">
      <c r="B16" s="119">
        <v>9</v>
      </c>
      <c r="C16" s="29" t="s">
        <v>18</v>
      </c>
      <c r="D16" s="62">
        <v>333.8</v>
      </c>
      <c r="E16" s="62">
        <v>33</v>
      </c>
      <c r="F16" s="48">
        <v>30</v>
      </c>
      <c r="G16" s="24">
        <f t="shared" si="0"/>
        <v>0.05917159763313609</v>
      </c>
      <c r="H16" s="25">
        <f t="shared" si="1"/>
        <v>6.834319526627219</v>
      </c>
      <c r="I16" s="125">
        <f t="shared" si="2"/>
        <v>373.6343195266272</v>
      </c>
      <c r="J16" s="80">
        <v>373.6</v>
      </c>
      <c r="K16" s="83"/>
      <c r="L16" s="10"/>
    </row>
    <row r="17" spans="2:12" ht="18.75">
      <c r="B17" s="120">
        <v>10</v>
      </c>
      <c r="C17" s="29" t="s">
        <v>17</v>
      </c>
      <c r="D17" s="62">
        <v>762.7</v>
      </c>
      <c r="E17" s="62">
        <v>71.2</v>
      </c>
      <c r="F17" s="48">
        <v>80</v>
      </c>
      <c r="G17" s="24">
        <f t="shared" si="0"/>
        <v>0.15779092702169625</v>
      </c>
      <c r="H17" s="25">
        <f t="shared" si="1"/>
        <v>18.224852071005916</v>
      </c>
      <c r="I17" s="125">
        <f t="shared" si="2"/>
        <v>852.124852071006</v>
      </c>
      <c r="J17" s="80">
        <v>852.1</v>
      </c>
      <c r="K17" s="82"/>
      <c r="L17" s="10"/>
    </row>
    <row r="18" spans="2:12" ht="19.5" thickBot="1">
      <c r="B18" s="121">
        <v>11</v>
      </c>
      <c r="C18" s="91" t="s">
        <v>19</v>
      </c>
      <c r="D18" s="65">
        <v>265.9</v>
      </c>
      <c r="E18" s="65">
        <v>47.4</v>
      </c>
      <c r="F18" s="48">
        <v>28</v>
      </c>
      <c r="G18" s="24">
        <f t="shared" si="0"/>
        <v>0.055226824457593686</v>
      </c>
      <c r="H18" s="25">
        <f t="shared" si="1"/>
        <v>6.378698224852071</v>
      </c>
      <c r="I18" s="112">
        <f t="shared" si="2"/>
        <v>319.67869822485204</v>
      </c>
      <c r="J18" s="95">
        <v>319.7</v>
      </c>
      <c r="K18" s="83"/>
      <c r="L18" s="10"/>
    </row>
    <row r="19" spans="2:11" ht="19.5" thickBot="1">
      <c r="B19" s="122"/>
      <c r="C19" s="90" t="s">
        <v>43</v>
      </c>
      <c r="D19" s="89">
        <f>SUM(D8:D18)</f>
        <v>5243.599999999999</v>
      </c>
      <c r="E19" s="12">
        <f>SUM(E8:E18)</f>
        <v>582.7</v>
      </c>
      <c r="F19" s="58">
        <v>507</v>
      </c>
      <c r="G19" s="38">
        <f>SUM(G8:G18)</f>
        <v>0.9999999999999999</v>
      </c>
      <c r="H19" s="7">
        <f>SUM(H8:H18)</f>
        <v>115.5</v>
      </c>
      <c r="I19" s="94">
        <f>SUM(I8:I18)</f>
        <v>5941.8</v>
      </c>
      <c r="J19" s="96">
        <f>SUM(J8:J18)</f>
        <v>5941.8</v>
      </c>
      <c r="K19" s="79"/>
    </row>
    <row r="20" spans="2:10" ht="11.25" customHeight="1">
      <c r="B20" s="54"/>
      <c r="C20" s="2"/>
      <c r="D20" s="2"/>
      <c r="E20" s="2"/>
      <c r="F20" s="2"/>
      <c r="G20" s="2"/>
      <c r="H20" s="2"/>
      <c r="I20" s="47"/>
      <c r="J20" s="47"/>
    </row>
    <row r="21" spans="2:10" ht="11.25" customHeight="1">
      <c r="B21" s="54"/>
      <c r="C21" s="2"/>
      <c r="D21" s="2"/>
      <c r="E21" s="2"/>
      <c r="F21" s="2"/>
      <c r="G21" s="2"/>
      <c r="H21" s="2"/>
      <c r="I21" s="47"/>
      <c r="J21" s="47"/>
    </row>
    <row r="22" spans="2:10" ht="20.25">
      <c r="B22" s="2"/>
      <c r="C22" s="60" t="s">
        <v>32</v>
      </c>
      <c r="D22" s="60"/>
      <c r="E22" s="60"/>
      <c r="F22" s="60"/>
      <c r="G22" s="60"/>
      <c r="H22" s="61"/>
      <c r="I22" s="4"/>
      <c r="J22" s="4"/>
    </row>
    <row r="23" spans="2:10" ht="23.25">
      <c r="B23" s="2"/>
      <c r="C23" s="60" t="s">
        <v>33</v>
      </c>
      <c r="D23" s="60"/>
      <c r="E23" s="60"/>
      <c r="F23" s="60"/>
      <c r="G23" s="60" t="s">
        <v>37</v>
      </c>
      <c r="H23" s="60"/>
      <c r="I23" s="3"/>
      <c r="J23" s="3"/>
    </row>
    <row r="24" spans="6:10" ht="20.25">
      <c r="F24" s="1"/>
      <c r="G24" s="1"/>
      <c r="H24" s="1"/>
      <c r="I24" s="43"/>
      <c r="J24" s="52"/>
    </row>
    <row r="25" spans="9:10" ht="23.25">
      <c r="I25" s="3"/>
      <c r="J25" s="3"/>
    </row>
  </sheetData>
  <sheetProtection/>
  <mergeCells count="10">
    <mergeCell ref="I1:J1"/>
    <mergeCell ref="C2:I2"/>
    <mergeCell ref="B4:B6"/>
    <mergeCell ref="C4:C6"/>
    <mergeCell ref="F4:H4"/>
    <mergeCell ref="I4:I6"/>
    <mergeCell ref="J4:J6"/>
    <mergeCell ref="D5:D6"/>
    <mergeCell ref="E5:E6"/>
    <mergeCell ref="F5:H5"/>
  </mergeCells>
  <printOptions/>
  <pageMargins left="1.32" right="0.7" top="0.75" bottom="0.75" header="0.3" footer="0.3"/>
  <pageSetup horizontalDpi="600" verticalDpi="600" orientation="landscape" paperSize="9" scale="58" r:id="rId1"/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75" zoomScaleNormal="75" zoomScalePageLayoutView="75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F32" sqref="F32"/>
    </sheetView>
  </sheetViews>
  <sheetFormatPr defaultColWidth="9.00390625" defaultRowHeight="12.75"/>
  <cols>
    <col min="1" max="1" width="6.875" style="0" customWidth="1"/>
    <col min="2" max="2" width="11.00390625" style="0" customWidth="1"/>
    <col min="3" max="3" width="37.125" style="0" customWidth="1"/>
    <col min="4" max="4" width="17.375" style="0" customWidth="1"/>
    <col min="5" max="5" width="19.875" style="0" customWidth="1"/>
    <col min="6" max="6" width="19.00390625" style="0" customWidth="1"/>
    <col min="7" max="8" width="18.25390625" style="0" customWidth="1"/>
    <col min="9" max="9" width="18.125" style="0" customWidth="1"/>
    <col min="10" max="10" width="19.25390625" style="0" customWidth="1"/>
    <col min="11" max="11" width="13.125" style="0" customWidth="1"/>
    <col min="12" max="12" width="10.125" style="0" customWidth="1"/>
  </cols>
  <sheetData>
    <row r="1" spans="2:10" ht="30.75" customHeight="1">
      <c r="B1" s="2"/>
      <c r="C1" s="2"/>
      <c r="D1" s="2"/>
      <c r="E1" s="2"/>
      <c r="F1" s="13"/>
      <c r="G1" s="13"/>
      <c r="H1" s="13"/>
      <c r="I1" s="126" t="s">
        <v>22</v>
      </c>
      <c r="J1" s="126"/>
    </row>
    <row r="2" spans="2:10" ht="39" customHeight="1">
      <c r="B2" s="2"/>
      <c r="C2" s="127" t="s">
        <v>36</v>
      </c>
      <c r="D2" s="127"/>
      <c r="E2" s="127"/>
      <c r="F2" s="127"/>
      <c r="G2" s="127"/>
      <c r="H2" s="127"/>
      <c r="I2" s="127"/>
      <c r="J2" s="5"/>
    </row>
    <row r="3" spans="2:10" ht="19.5" thickBot="1">
      <c r="B3" s="2"/>
      <c r="C3" s="2"/>
      <c r="D3" s="14"/>
      <c r="E3" s="14"/>
      <c r="F3" s="15"/>
      <c r="G3" s="15"/>
      <c r="H3" s="15"/>
      <c r="I3" s="5"/>
      <c r="J3" s="5"/>
    </row>
    <row r="4" spans="2:10" ht="33.75" customHeight="1" thickBot="1">
      <c r="B4" s="128" t="s">
        <v>23</v>
      </c>
      <c r="C4" s="131" t="s">
        <v>24</v>
      </c>
      <c r="D4" s="9" t="s">
        <v>25</v>
      </c>
      <c r="E4" s="9" t="s">
        <v>26</v>
      </c>
      <c r="F4" s="134" t="s">
        <v>35</v>
      </c>
      <c r="G4" s="135"/>
      <c r="H4" s="136"/>
      <c r="I4" s="137" t="s">
        <v>27</v>
      </c>
      <c r="J4" s="137" t="s">
        <v>28</v>
      </c>
    </row>
    <row r="5" spans="2:10" ht="81" customHeight="1" thickBot="1">
      <c r="B5" s="129"/>
      <c r="C5" s="132"/>
      <c r="D5" s="140" t="s">
        <v>34</v>
      </c>
      <c r="E5" s="140" t="s">
        <v>38</v>
      </c>
      <c r="F5" s="134" t="s">
        <v>39</v>
      </c>
      <c r="G5" s="135"/>
      <c r="H5" s="136"/>
      <c r="I5" s="138"/>
      <c r="J5" s="138"/>
    </row>
    <row r="6" spans="2:10" ht="66.75" customHeight="1" thickBot="1">
      <c r="B6" s="130"/>
      <c r="C6" s="133"/>
      <c r="D6" s="141"/>
      <c r="E6" s="141"/>
      <c r="F6" s="16" t="s">
        <v>29</v>
      </c>
      <c r="G6" s="16" t="s">
        <v>30</v>
      </c>
      <c r="H6" s="16" t="s">
        <v>31</v>
      </c>
      <c r="I6" s="139"/>
      <c r="J6" s="139"/>
    </row>
    <row r="7" spans="2:10" ht="19.5" thickBot="1">
      <c r="B7" s="17">
        <v>1</v>
      </c>
      <c r="C7" s="18">
        <v>2</v>
      </c>
      <c r="D7" s="19">
        <v>3</v>
      </c>
      <c r="E7" s="56">
        <v>4</v>
      </c>
      <c r="F7" s="19">
        <v>5</v>
      </c>
      <c r="G7" s="19">
        <v>6</v>
      </c>
      <c r="H7" s="19">
        <v>7</v>
      </c>
      <c r="I7" s="20">
        <v>8</v>
      </c>
      <c r="J7" s="59">
        <v>9</v>
      </c>
    </row>
    <row r="8" spans="2:12" ht="18.75">
      <c r="B8" s="119">
        <v>1</v>
      </c>
      <c r="C8" s="29" t="s">
        <v>0</v>
      </c>
      <c r="D8" s="62">
        <v>873.2</v>
      </c>
      <c r="E8" s="62">
        <v>35.9</v>
      </c>
      <c r="F8" s="48">
        <f>65+16</f>
        <v>81</v>
      </c>
      <c r="G8" s="24">
        <f>F8/507</f>
        <v>0.15976331360946747</v>
      </c>
      <c r="H8" s="25">
        <f>115.5*G8</f>
        <v>18.452662721893493</v>
      </c>
      <c r="I8" s="125">
        <f aca="true" t="shared" si="0" ref="I8:I18">H8+D8+E8</f>
        <v>927.5526627218935</v>
      </c>
      <c r="J8" s="80">
        <v>927.6</v>
      </c>
      <c r="K8" s="82">
        <f>'Формула (5)'!J9</f>
        <v>927.6</v>
      </c>
      <c r="L8" s="10">
        <f>J8-K8</f>
        <v>0</v>
      </c>
    </row>
    <row r="9" spans="2:12" ht="18.75" customHeight="1">
      <c r="B9" s="119">
        <v>2</v>
      </c>
      <c r="C9" s="30" t="s">
        <v>13</v>
      </c>
      <c r="D9" s="22">
        <v>145.1</v>
      </c>
      <c r="E9" s="22">
        <v>16</v>
      </c>
      <c r="F9" s="48">
        <v>14</v>
      </c>
      <c r="G9" s="24">
        <f aca="true" t="shared" si="1" ref="G9:G17">F9/507</f>
        <v>0.027613412228796843</v>
      </c>
      <c r="H9" s="25">
        <f aca="true" t="shared" si="2" ref="H9:H18">115.5*G9</f>
        <v>3.1893491124260356</v>
      </c>
      <c r="I9" s="125">
        <f t="shared" si="0"/>
        <v>164.28934911242604</v>
      </c>
      <c r="J9" s="80">
        <v>164.3</v>
      </c>
      <c r="K9" s="82">
        <f>'Формула (5)'!J10</f>
        <v>164.3</v>
      </c>
      <c r="L9" s="10">
        <f aca="true" t="shared" si="3" ref="L9:L28">J9-K9</f>
        <v>0</v>
      </c>
    </row>
    <row r="10" spans="2:12" ht="21" customHeight="1">
      <c r="B10" s="119">
        <v>3</v>
      </c>
      <c r="C10" s="31" t="s">
        <v>1</v>
      </c>
      <c r="D10" s="63">
        <v>587.5</v>
      </c>
      <c r="E10" s="63">
        <v>75.6</v>
      </c>
      <c r="F10" s="48">
        <v>60</v>
      </c>
      <c r="G10" s="24">
        <f t="shared" si="1"/>
        <v>0.11834319526627218</v>
      </c>
      <c r="H10" s="25">
        <f t="shared" si="2"/>
        <v>13.668639053254438</v>
      </c>
      <c r="I10" s="125">
        <f t="shared" si="0"/>
        <v>676.7686390532544</v>
      </c>
      <c r="J10" s="80">
        <v>676.8</v>
      </c>
      <c r="K10" s="82">
        <f>'Формула (5)'!J11</f>
        <v>676.8</v>
      </c>
      <c r="L10" s="10">
        <f t="shared" si="3"/>
        <v>0</v>
      </c>
    </row>
    <row r="11" spans="2:12" ht="18.75">
      <c r="B11" s="119">
        <v>4</v>
      </c>
      <c r="C11" s="32" t="s">
        <v>14</v>
      </c>
      <c r="D11" s="64">
        <v>364.8</v>
      </c>
      <c r="E11" s="64">
        <v>25.3</v>
      </c>
      <c r="F11" s="48">
        <f>11+10</f>
        <v>21</v>
      </c>
      <c r="G11" s="24">
        <f t="shared" si="1"/>
        <v>0.04142011834319527</v>
      </c>
      <c r="H11" s="25">
        <f t="shared" si="2"/>
        <v>4.784023668639054</v>
      </c>
      <c r="I11" s="125">
        <f t="shared" si="0"/>
        <v>394.8840236686391</v>
      </c>
      <c r="J11" s="80">
        <v>394.9</v>
      </c>
      <c r="K11" s="82">
        <f>'Формула (5)'!J12</f>
        <v>394.9</v>
      </c>
      <c r="L11" s="10">
        <f t="shared" si="3"/>
        <v>0</v>
      </c>
    </row>
    <row r="12" spans="2:12" ht="18.75">
      <c r="B12" s="119">
        <v>5</v>
      </c>
      <c r="C12" s="29" t="s">
        <v>2</v>
      </c>
      <c r="D12" s="62">
        <v>277.3</v>
      </c>
      <c r="E12" s="62">
        <v>32.2</v>
      </c>
      <c r="F12" s="48">
        <v>54</v>
      </c>
      <c r="G12" s="24">
        <f t="shared" si="1"/>
        <v>0.10650887573964497</v>
      </c>
      <c r="H12" s="25">
        <f t="shared" si="2"/>
        <v>12.301775147928995</v>
      </c>
      <c r="I12" s="125">
        <f t="shared" si="0"/>
        <v>321.801775147929</v>
      </c>
      <c r="J12" s="80">
        <v>321.8</v>
      </c>
      <c r="K12" s="82">
        <f>'Формула (5)'!J13</f>
        <v>321.8</v>
      </c>
      <c r="L12" s="10">
        <f t="shared" si="3"/>
        <v>0</v>
      </c>
    </row>
    <row r="13" spans="2:12" ht="18.75">
      <c r="B13" s="120">
        <v>6</v>
      </c>
      <c r="C13" s="29" t="s">
        <v>3</v>
      </c>
      <c r="D13" s="62">
        <v>278.5</v>
      </c>
      <c r="E13" s="62">
        <v>18.8</v>
      </c>
      <c r="F13" s="48">
        <v>17</v>
      </c>
      <c r="G13" s="24">
        <f t="shared" si="1"/>
        <v>0.03353057199211045</v>
      </c>
      <c r="H13" s="25">
        <f t="shared" si="2"/>
        <v>3.8727810650887573</v>
      </c>
      <c r="I13" s="125">
        <f t="shared" si="0"/>
        <v>301.17278106508877</v>
      </c>
      <c r="J13" s="80">
        <v>301.2</v>
      </c>
      <c r="K13" s="82">
        <f>'Формула (5)'!J14</f>
        <v>301.2</v>
      </c>
      <c r="L13" s="10">
        <f t="shared" si="3"/>
        <v>0</v>
      </c>
    </row>
    <row r="14" spans="2:12" ht="18.75">
      <c r="B14" s="119">
        <v>7</v>
      </c>
      <c r="C14" s="29" t="s">
        <v>4</v>
      </c>
      <c r="D14" s="62">
        <v>633.8</v>
      </c>
      <c r="E14" s="62">
        <v>100.3</v>
      </c>
      <c r="F14" s="48">
        <f>50+11</f>
        <v>61</v>
      </c>
      <c r="G14" s="24">
        <f t="shared" si="1"/>
        <v>0.1203155818540434</v>
      </c>
      <c r="H14" s="25">
        <f t="shared" si="2"/>
        <v>13.896449704142013</v>
      </c>
      <c r="I14" s="125">
        <f t="shared" si="0"/>
        <v>747.9964497041419</v>
      </c>
      <c r="J14" s="80">
        <v>748</v>
      </c>
      <c r="K14" s="82">
        <f>'Формула (5)'!J15</f>
        <v>748</v>
      </c>
      <c r="L14" s="10">
        <f t="shared" si="3"/>
        <v>0</v>
      </c>
    </row>
    <row r="15" spans="2:12" ht="18.75">
      <c r="B15" s="119">
        <v>8</v>
      </c>
      <c r="C15" s="29" t="s">
        <v>5</v>
      </c>
      <c r="D15" s="62">
        <v>721</v>
      </c>
      <c r="E15" s="62">
        <v>127</v>
      </c>
      <c r="F15" s="48">
        <f>41+20</f>
        <v>61</v>
      </c>
      <c r="G15" s="24">
        <f t="shared" si="1"/>
        <v>0.1203155818540434</v>
      </c>
      <c r="H15" s="25">
        <f t="shared" si="2"/>
        <v>13.896449704142013</v>
      </c>
      <c r="I15" s="125">
        <f t="shared" si="0"/>
        <v>861.896449704142</v>
      </c>
      <c r="J15" s="80">
        <v>861.9</v>
      </c>
      <c r="K15" s="82">
        <f>'Формула (5)'!J16</f>
        <v>861.9</v>
      </c>
      <c r="L15" s="10">
        <f t="shared" si="3"/>
        <v>0</v>
      </c>
    </row>
    <row r="16" spans="2:12" ht="18.75">
      <c r="B16" s="119">
        <v>9</v>
      </c>
      <c r="C16" s="29" t="s">
        <v>18</v>
      </c>
      <c r="D16" s="62">
        <v>333.8</v>
      </c>
      <c r="E16" s="62">
        <v>33</v>
      </c>
      <c r="F16" s="48">
        <v>30</v>
      </c>
      <c r="G16" s="24">
        <f t="shared" si="1"/>
        <v>0.05917159763313609</v>
      </c>
      <c r="H16" s="25">
        <f t="shared" si="2"/>
        <v>6.834319526627219</v>
      </c>
      <c r="I16" s="125">
        <f t="shared" si="0"/>
        <v>373.6343195266272</v>
      </c>
      <c r="J16" s="80">
        <v>373.6</v>
      </c>
      <c r="K16" s="83">
        <f>'Формула (5)'!J18</f>
        <v>373.6</v>
      </c>
      <c r="L16" s="10">
        <f t="shared" si="3"/>
        <v>0</v>
      </c>
    </row>
    <row r="17" spans="2:12" ht="18.75">
      <c r="B17" s="120">
        <v>10</v>
      </c>
      <c r="C17" s="29" t="s">
        <v>17</v>
      </c>
      <c r="D17" s="62">
        <v>762.7</v>
      </c>
      <c r="E17" s="62">
        <v>71.2</v>
      </c>
      <c r="F17" s="48">
        <v>80</v>
      </c>
      <c r="G17" s="24">
        <f t="shared" si="1"/>
        <v>0.15779092702169625</v>
      </c>
      <c r="H17" s="25">
        <f t="shared" si="2"/>
        <v>18.224852071005916</v>
      </c>
      <c r="I17" s="125">
        <f t="shared" si="0"/>
        <v>852.124852071006</v>
      </c>
      <c r="J17" s="80">
        <v>852.1</v>
      </c>
      <c r="K17" s="82">
        <f>'Формула (5)'!J23</f>
        <v>852.1</v>
      </c>
      <c r="L17" s="10">
        <f t="shared" si="3"/>
        <v>0</v>
      </c>
    </row>
    <row r="18" spans="2:12" ht="19.5" thickBot="1">
      <c r="B18" s="121">
        <v>11</v>
      </c>
      <c r="C18" s="91" t="s">
        <v>19</v>
      </c>
      <c r="D18" s="65">
        <v>265.9</v>
      </c>
      <c r="E18" s="65">
        <v>47.4</v>
      </c>
      <c r="F18" s="48">
        <v>28</v>
      </c>
      <c r="G18" s="24">
        <f>F18/507</f>
        <v>0.055226824457593686</v>
      </c>
      <c r="H18" s="25">
        <f t="shared" si="2"/>
        <v>6.378698224852071</v>
      </c>
      <c r="I18" s="112">
        <f t="shared" si="0"/>
        <v>319.67869822485204</v>
      </c>
      <c r="J18" s="95">
        <v>319.7</v>
      </c>
      <c r="K18" s="83">
        <f>'Формула (5)'!J24</f>
        <v>319.7</v>
      </c>
      <c r="L18" s="10">
        <f t="shared" si="3"/>
        <v>0</v>
      </c>
    </row>
    <row r="19" spans="2:11" ht="19.5" thickBot="1">
      <c r="B19" s="122"/>
      <c r="C19" s="90" t="s">
        <v>21</v>
      </c>
      <c r="D19" s="89">
        <f>SUM(D8:D18)</f>
        <v>5243.599999999999</v>
      </c>
      <c r="E19" s="12">
        <f>SUM(E8:E18)</f>
        <v>582.7</v>
      </c>
      <c r="F19" s="58">
        <v>507</v>
      </c>
      <c r="G19" s="38">
        <f>SUM(G8:G18)</f>
        <v>0.9999999999999999</v>
      </c>
      <c r="H19" s="7">
        <f>SUM(H8:H18)</f>
        <v>115.5</v>
      </c>
      <c r="I19" s="94">
        <f>SUM(I8:I18)</f>
        <v>5941.8</v>
      </c>
      <c r="J19" s="96">
        <f>SUM(J8:J18)</f>
        <v>5941.900000000001</v>
      </c>
      <c r="K19" s="79">
        <f>SUM(K8:K18)</f>
        <v>5941.900000000001</v>
      </c>
    </row>
    <row r="20" spans="2:12" ht="18.75">
      <c r="B20" s="123">
        <v>1</v>
      </c>
      <c r="C20" s="22" t="s">
        <v>12</v>
      </c>
      <c r="D20" s="84">
        <v>974.6</v>
      </c>
      <c r="E20" s="22">
        <v>138.6</v>
      </c>
      <c r="F20" s="55">
        <f>66+48</f>
        <v>114</v>
      </c>
      <c r="G20" s="24">
        <f>F20/880</f>
        <v>0.12954545454545455</v>
      </c>
      <c r="H20" s="25">
        <f>200.6*G20</f>
        <v>25.986818181818183</v>
      </c>
      <c r="I20" s="92">
        <f>H20+E20+D20</f>
        <v>1139.1868181818181</v>
      </c>
      <c r="J20" s="93">
        <v>1139.2</v>
      </c>
      <c r="K20" s="40">
        <f>'Формула (5)'!J8</f>
        <v>1139.2</v>
      </c>
      <c r="L20" s="10">
        <f t="shared" si="3"/>
        <v>0</v>
      </c>
    </row>
    <row r="21" spans="2:12" ht="18.75">
      <c r="B21" s="119">
        <v>2</v>
      </c>
      <c r="C21" s="29" t="s">
        <v>15</v>
      </c>
      <c r="D21" s="85">
        <v>236.7</v>
      </c>
      <c r="E21" s="62">
        <v>28.6</v>
      </c>
      <c r="F21" s="48">
        <v>16</v>
      </c>
      <c r="G21" s="24">
        <f>F21/880</f>
        <v>0.01818181818181818</v>
      </c>
      <c r="H21" s="25">
        <f aca="true" t="shared" si="4" ref="H21:H28">200.6*G21</f>
        <v>3.647272727272727</v>
      </c>
      <c r="I21" s="87">
        <f aca="true" t="shared" si="5" ref="I21:I27">H21+E21+D21</f>
        <v>268.9472727272727</v>
      </c>
      <c r="J21" s="88">
        <v>268.9</v>
      </c>
      <c r="K21" s="40">
        <f>'Формула (5)'!J17</f>
        <v>268.9</v>
      </c>
      <c r="L21" s="10">
        <f t="shared" si="3"/>
        <v>0</v>
      </c>
    </row>
    <row r="22" spans="2:12" ht="18.75">
      <c r="B22" s="119">
        <v>3</v>
      </c>
      <c r="C22" s="29" t="s">
        <v>6</v>
      </c>
      <c r="D22" s="85">
        <v>288.5</v>
      </c>
      <c r="E22" s="62">
        <v>38.6</v>
      </c>
      <c r="F22" s="48">
        <v>24</v>
      </c>
      <c r="G22" s="24">
        <f aca="true" t="shared" si="6" ref="G22:G28">F22/880</f>
        <v>0.02727272727272727</v>
      </c>
      <c r="H22" s="25">
        <f t="shared" si="4"/>
        <v>5.470909090909091</v>
      </c>
      <c r="I22" s="87">
        <f t="shared" si="5"/>
        <v>332.5709090909091</v>
      </c>
      <c r="J22" s="88">
        <v>332.6</v>
      </c>
      <c r="K22" s="40">
        <f>'Формула (5)'!J19</f>
        <v>332.6</v>
      </c>
      <c r="L22" s="10">
        <f t="shared" si="3"/>
        <v>0</v>
      </c>
    </row>
    <row r="23" spans="2:12" ht="18.75">
      <c r="B23" s="119">
        <v>4</v>
      </c>
      <c r="C23" s="29" t="s">
        <v>7</v>
      </c>
      <c r="D23" s="85">
        <v>214.7</v>
      </c>
      <c r="E23" s="62">
        <v>12.6</v>
      </c>
      <c r="F23" s="48">
        <v>15</v>
      </c>
      <c r="G23" s="24">
        <f t="shared" si="6"/>
        <v>0.017045454545454544</v>
      </c>
      <c r="H23" s="25">
        <f t="shared" si="4"/>
        <v>3.4193181818181815</v>
      </c>
      <c r="I23" s="87">
        <f t="shared" si="5"/>
        <v>230.71931818181818</v>
      </c>
      <c r="J23" s="88">
        <v>230.7</v>
      </c>
      <c r="K23" s="40">
        <f>'Формула (5)'!J20</f>
        <v>230.7</v>
      </c>
      <c r="L23" s="10">
        <f t="shared" si="3"/>
        <v>0</v>
      </c>
    </row>
    <row r="24" spans="2:12" ht="18.75">
      <c r="B24" s="119">
        <v>5</v>
      </c>
      <c r="C24" s="29" t="s">
        <v>16</v>
      </c>
      <c r="D24" s="85">
        <v>327.1</v>
      </c>
      <c r="E24" s="62">
        <v>44.5</v>
      </c>
      <c r="F24" s="48">
        <v>20</v>
      </c>
      <c r="G24" s="24">
        <f t="shared" si="6"/>
        <v>0.022727272727272728</v>
      </c>
      <c r="H24" s="25">
        <f t="shared" si="4"/>
        <v>4.5590909090909095</v>
      </c>
      <c r="I24" s="87">
        <f t="shared" si="5"/>
        <v>376.15909090909093</v>
      </c>
      <c r="J24" s="88">
        <v>376.2</v>
      </c>
      <c r="K24" s="40">
        <f>'Формула (5)'!J21</f>
        <v>376.2</v>
      </c>
      <c r="L24" s="10">
        <f t="shared" si="3"/>
        <v>0</v>
      </c>
    </row>
    <row r="25" spans="2:12" ht="18.75">
      <c r="B25" s="119">
        <v>6</v>
      </c>
      <c r="C25" s="29" t="s">
        <v>8</v>
      </c>
      <c r="D25" s="85">
        <v>563.2</v>
      </c>
      <c r="E25" s="62">
        <v>34</v>
      </c>
      <c r="F25" s="48">
        <v>44</v>
      </c>
      <c r="G25" s="24">
        <f t="shared" si="6"/>
        <v>0.05</v>
      </c>
      <c r="H25" s="25">
        <f t="shared" si="4"/>
        <v>10.030000000000001</v>
      </c>
      <c r="I25" s="87">
        <f t="shared" si="5"/>
        <v>607.23</v>
      </c>
      <c r="J25" s="88">
        <v>607.2</v>
      </c>
      <c r="K25" s="40">
        <f>'Формула (5)'!J22</f>
        <v>607.2</v>
      </c>
      <c r="L25" s="10">
        <f t="shared" si="3"/>
        <v>0</v>
      </c>
    </row>
    <row r="26" spans="2:12" ht="18.75">
      <c r="B26" s="119">
        <v>7</v>
      </c>
      <c r="C26" s="29" t="s">
        <v>9</v>
      </c>
      <c r="D26" s="85">
        <v>376.2</v>
      </c>
      <c r="E26" s="62">
        <v>35.3</v>
      </c>
      <c r="F26" s="48">
        <v>22</v>
      </c>
      <c r="G26" s="24">
        <f t="shared" si="6"/>
        <v>0.025</v>
      </c>
      <c r="H26" s="25">
        <f t="shared" si="4"/>
        <v>5.015000000000001</v>
      </c>
      <c r="I26" s="87">
        <f t="shared" si="5"/>
        <v>416.515</v>
      </c>
      <c r="J26" s="88">
        <v>416.5</v>
      </c>
      <c r="K26" s="40">
        <f>'Формула (5)'!J25</f>
        <v>416.5</v>
      </c>
      <c r="L26" s="10">
        <f t="shared" si="3"/>
        <v>0</v>
      </c>
    </row>
    <row r="27" spans="2:12" ht="18.75">
      <c r="B27" s="119">
        <v>8</v>
      </c>
      <c r="C27" s="29" t="s">
        <v>10</v>
      </c>
      <c r="D27" s="29">
        <v>384.1</v>
      </c>
      <c r="E27" s="29">
        <v>30.6</v>
      </c>
      <c r="F27" s="48">
        <v>30</v>
      </c>
      <c r="G27" s="24">
        <f t="shared" si="6"/>
        <v>0.03409090909090909</v>
      </c>
      <c r="H27" s="25">
        <f t="shared" si="4"/>
        <v>6.838636363636363</v>
      </c>
      <c r="I27" s="87">
        <f t="shared" si="5"/>
        <v>421.5386363636364</v>
      </c>
      <c r="J27" s="88">
        <v>421.5</v>
      </c>
      <c r="K27" s="40">
        <f>'Формула (5)'!J26</f>
        <v>421.5</v>
      </c>
      <c r="L27" s="10">
        <f t="shared" si="3"/>
        <v>0</v>
      </c>
    </row>
    <row r="28" spans="2:12" ht="19.5" thickBot="1">
      <c r="B28" s="124">
        <v>9</v>
      </c>
      <c r="C28" s="107" t="s">
        <v>11</v>
      </c>
      <c r="D28" s="106">
        <v>7605.3</v>
      </c>
      <c r="E28" s="108">
        <v>943.1</v>
      </c>
      <c r="F28" s="109">
        <v>595</v>
      </c>
      <c r="G28" s="110">
        <f t="shared" si="6"/>
        <v>0.6761363636363636</v>
      </c>
      <c r="H28" s="111">
        <f t="shared" si="4"/>
        <v>135.63295454545454</v>
      </c>
      <c r="I28" s="112">
        <f>H28+D28+E28</f>
        <v>8684.032954545455</v>
      </c>
      <c r="J28" s="113">
        <v>8684</v>
      </c>
      <c r="K28" s="11">
        <f>'Формула (5)'!J28</f>
        <v>8684</v>
      </c>
      <c r="L28" s="10">
        <f t="shared" si="3"/>
        <v>0</v>
      </c>
    </row>
    <row r="29" spans="2:11" ht="19.5" thickBot="1">
      <c r="B29" s="114"/>
      <c r="C29" s="118" t="s">
        <v>42</v>
      </c>
      <c r="D29" s="116">
        <f aca="true" t="shared" si="7" ref="D29:K29">SUM(D20:D28)</f>
        <v>10970.4</v>
      </c>
      <c r="E29" s="117">
        <f t="shared" si="7"/>
        <v>1305.9</v>
      </c>
      <c r="F29" s="116">
        <f t="shared" si="7"/>
        <v>880</v>
      </c>
      <c r="G29" s="117">
        <f t="shared" si="7"/>
        <v>1</v>
      </c>
      <c r="H29" s="116">
        <f t="shared" si="7"/>
        <v>200.60000000000002</v>
      </c>
      <c r="I29" s="115">
        <f t="shared" si="7"/>
        <v>12476.9</v>
      </c>
      <c r="J29" s="86">
        <f t="shared" si="7"/>
        <v>12476.8</v>
      </c>
      <c r="K29" s="81">
        <f t="shared" si="7"/>
        <v>12476.8</v>
      </c>
    </row>
    <row r="30" spans="2:12" ht="24" thickBot="1">
      <c r="B30" s="99">
        <f>B28+B18</f>
        <v>20</v>
      </c>
      <c r="C30" s="100" t="s">
        <v>20</v>
      </c>
      <c r="D30" s="101">
        <f>D19+D28</f>
        <v>12848.9</v>
      </c>
      <c r="E30" s="101">
        <f>E19+E28</f>
        <v>1525.8000000000002</v>
      </c>
      <c r="F30" s="102">
        <f>F19+F28</f>
        <v>1102</v>
      </c>
      <c r="G30" s="103">
        <f>G19+G28</f>
        <v>1.6761363636363635</v>
      </c>
      <c r="H30" s="103">
        <f>H19+H28</f>
        <v>251.13295454545454</v>
      </c>
      <c r="I30" s="104">
        <f>I19+I29</f>
        <v>18418.7</v>
      </c>
      <c r="J30" s="105">
        <f>J19+J29</f>
        <v>18418.7</v>
      </c>
      <c r="K30" s="97">
        <f>K29+K19</f>
        <v>18418.7</v>
      </c>
      <c r="L30" s="98"/>
    </row>
    <row r="31" spans="2:10" ht="26.25" customHeight="1">
      <c r="B31" s="54"/>
      <c r="C31" s="2" t="s">
        <v>40</v>
      </c>
      <c r="D31" s="2">
        <v>5243.6</v>
      </c>
      <c r="E31" s="2">
        <v>582.7</v>
      </c>
      <c r="F31" s="2">
        <v>507</v>
      </c>
      <c r="G31" s="2"/>
      <c r="H31" s="76">
        <v>115.5</v>
      </c>
      <c r="I31" s="78">
        <v>5941.8</v>
      </c>
      <c r="J31" s="74">
        <f>J18+J17+J16+J15+J14+J13+J12+J11+J10+J9+J8</f>
        <v>5941.900000000001</v>
      </c>
    </row>
    <row r="32" spans="2:10" ht="22.5" customHeight="1">
      <c r="B32" s="54"/>
      <c r="C32" s="2" t="s">
        <v>41</v>
      </c>
      <c r="D32" s="2">
        <v>10970.4</v>
      </c>
      <c r="E32" s="2">
        <v>1305.9</v>
      </c>
      <c r="F32" s="2">
        <v>880</v>
      </c>
      <c r="G32" s="2"/>
      <c r="H32" s="76">
        <v>200.6</v>
      </c>
      <c r="I32" s="78">
        <f>H32+E32+D32</f>
        <v>12476.9</v>
      </c>
      <c r="J32" s="74" t="e">
        <f>J28+#REF!+#REF!+#REF!+#REF!+#REF!+#REF!+#REF!+#REF!</f>
        <v>#REF!</v>
      </c>
    </row>
    <row r="33" spans="2:10" ht="19.5" customHeight="1">
      <c r="B33" s="54"/>
      <c r="C33" s="2"/>
      <c r="D33" s="73">
        <f>D32+D31</f>
        <v>16214</v>
      </c>
      <c r="E33" s="73">
        <f>E32+E31</f>
        <v>1888.6000000000001</v>
      </c>
      <c r="F33" s="73">
        <f>F32+F31</f>
        <v>1387</v>
      </c>
      <c r="G33" s="2"/>
      <c r="H33" s="77">
        <f>H32+H31</f>
        <v>316.1</v>
      </c>
      <c r="I33" s="78">
        <f>H33+E33+D33</f>
        <v>18418.7</v>
      </c>
      <c r="J33" s="75" t="e">
        <f>J32+J31</f>
        <v>#REF!</v>
      </c>
    </row>
    <row r="34" spans="2:10" ht="11.25" customHeight="1">
      <c r="B34" s="54"/>
      <c r="C34" s="2"/>
      <c r="D34" s="2"/>
      <c r="E34" s="2"/>
      <c r="F34" s="2"/>
      <c r="G34" s="2"/>
      <c r="H34" s="2"/>
      <c r="I34" s="47"/>
      <c r="J34" s="47"/>
    </row>
    <row r="35" spans="2:10" ht="11.25" customHeight="1">
      <c r="B35" s="54"/>
      <c r="C35" s="2"/>
      <c r="D35" s="2"/>
      <c r="E35" s="2"/>
      <c r="F35" s="2"/>
      <c r="G35" s="2"/>
      <c r="H35" s="2"/>
      <c r="I35" s="47"/>
      <c r="J35" s="47"/>
    </row>
    <row r="36" spans="2:10" ht="11.25" customHeight="1">
      <c r="B36" s="54"/>
      <c r="C36" s="2"/>
      <c r="D36" s="2"/>
      <c r="E36" s="2"/>
      <c r="F36" s="2"/>
      <c r="G36" s="2"/>
      <c r="H36" s="2"/>
      <c r="I36" s="47"/>
      <c r="J36" s="47"/>
    </row>
    <row r="37" spans="2:10" ht="20.25">
      <c r="B37" s="2"/>
      <c r="C37" s="60" t="s">
        <v>32</v>
      </c>
      <c r="D37" s="60"/>
      <c r="E37" s="60"/>
      <c r="F37" s="60"/>
      <c r="G37" s="60"/>
      <c r="H37" s="61"/>
      <c r="I37" s="4"/>
      <c r="J37" s="4"/>
    </row>
    <row r="38" spans="2:10" ht="23.25">
      <c r="B38" s="2"/>
      <c r="C38" s="60" t="s">
        <v>33</v>
      </c>
      <c r="D38" s="60"/>
      <c r="E38" s="60"/>
      <c r="F38" s="60"/>
      <c r="G38" s="60" t="s">
        <v>37</v>
      </c>
      <c r="H38" s="60"/>
      <c r="I38" s="3"/>
      <c r="J38" s="3"/>
    </row>
    <row r="39" spans="6:10" ht="20.25">
      <c r="F39" s="1"/>
      <c r="G39" s="1"/>
      <c r="H39" s="1"/>
      <c r="I39" s="43"/>
      <c r="J39" s="52"/>
    </row>
    <row r="40" spans="9:10" ht="23.25">
      <c r="I40" s="3"/>
      <c r="J40" s="3"/>
    </row>
  </sheetData>
  <sheetProtection/>
  <mergeCells count="10">
    <mergeCell ref="I1:J1"/>
    <mergeCell ref="C2:I2"/>
    <mergeCell ref="B4:B6"/>
    <mergeCell ref="C4:C6"/>
    <mergeCell ref="F4:H4"/>
    <mergeCell ref="I4:I6"/>
    <mergeCell ref="J4:J6"/>
    <mergeCell ref="D5:D6"/>
    <mergeCell ref="E5:E6"/>
    <mergeCell ref="F5:H5"/>
  </mergeCells>
  <printOptions/>
  <pageMargins left="1.32" right="0.7" top="0.75" bottom="0.75" header="0.3" footer="0.3"/>
  <pageSetup horizontalDpi="600" verticalDpi="600" orientation="landscape" paperSize="9" scale="58" r:id="rId1"/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75" workbookViewId="0" topLeftCell="A4">
      <pane xSplit="3" ySplit="4" topLeftCell="F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G32" sqref="G32"/>
    </sheetView>
  </sheetViews>
  <sheetFormatPr defaultColWidth="9.00390625" defaultRowHeight="12.75"/>
  <cols>
    <col min="1" max="1" width="6.875" style="0" customWidth="1"/>
    <col min="2" max="2" width="11.00390625" style="0" customWidth="1"/>
    <col min="3" max="3" width="37.125" style="0" customWidth="1"/>
    <col min="4" max="4" width="17.375" style="0" customWidth="1"/>
    <col min="5" max="5" width="19.875" style="0" customWidth="1"/>
    <col min="6" max="6" width="19.00390625" style="0" customWidth="1"/>
    <col min="7" max="8" width="18.25390625" style="0" customWidth="1"/>
    <col min="9" max="9" width="18.125" style="0" customWidth="1"/>
    <col min="10" max="10" width="19.25390625" style="0" customWidth="1"/>
    <col min="11" max="11" width="10.875" style="0" customWidth="1"/>
    <col min="12" max="12" width="10.125" style="0" customWidth="1"/>
  </cols>
  <sheetData>
    <row r="1" spans="2:10" ht="30.75" customHeight="1">
      <c r="B1" s="2"/>
      <c r="C1" s="2"/>
      <c r="D1" s="2"/>
      <c r="E1" s="2"/>
      <c r="F1" s="13"/>
      <c r="G1" s="13"/>
      <c r="H1" s="13"/>
      <c r="I1" s="126" t="s">
        <v>22</v>
      </c>
      <c r="J1" s="126"/>
    </row>
    <row r="2" spans="2:10" ht="39" customHeight="1">
      <c r="B2" s="2"/>
      <c r="C2" s="127" t="s">
        <v>36</v>
      </c>
      <c r="D2" s="127"/>
      <c r="E2" s="127"/>
      <c r="F2" s="127"/>
      <c r="G2" s="127"/>
      <c r="H2" s="127"/>
      <c r="I2" s="127"/>
      <c r="J2" s="5"/>
    </row>
    <row r="3" spans="2:10" ht="19.5" thickBot="1">
      <c r="B3" s="2"/>
      <c r="C3" s="2"/>
      <c r="D3" s="14"/>
      <c r="E3" s="14"/>
      <c r="F3" s="15"/>
      <c r="G3" s="15"/>
      <c r="H3" s="15"/>
      <c r="I3" s="5"/>
      <c r="J3" s="5"/>
    </row>
    <row r="4" spans="2:10" ht="33.75" customHeight="1" thickBot="1">
      <c r="B4" s="128" t="s">
        <v>23</v>
      </c>
      <c r="C4" s="131" t="s">
        <v>24</v>
      </c>
      <c r="D4" s="9" t="s">
        <v>25</v>
      </c>
      <c r="E4" s="9" t="s">
        <v>26</v>
      </c>
      <c r="F4" s="134" t="s">
        <v>35</v>
      </c>
      <c r="G4" s="135"/>
      <c r="H4" s="136"/>
      <c r="I4" s="137" t="s">
        <v>27</v>
      </c>
      <c r="J4" s="137" t="s">
        <v>28</v>
      </c>
    </row>
    <row r="5" spans="2:10" ht="81" customHeight="1" thickBot="1">
      <c r="B5" s="129"/>
      <c r="C5" s="132"/>
      <c r="D5" s="140" t="s">
        <v>34</v>
      </c>
      <c r="E5" s="140" t="s">
        <v>38</v>
      </c>
      <c r="F5" s="134" t="s">
        <v>39</v>
      </c>
      <c r="G5" s="135"/>
      <c r="H5" s="136"/>
      <c r="I5" s="138"/>
      <c r="J5" s="138"/>
    </row>
    <row r="6" spans="2:10" ht="66.75" customHeight="1" thickBot="1">
      <c r="B6" s="130"/>
      <c r="C6" s="133"/>
      <c r="D6" s="141"/>
      <c r="E6" s="141"/>
      <c r="F6" s="16" t="s">
        <v>29</v>
      </c>
      <c r="G6" s="16" t="s">
        <v>30</v>
      </c>
      <c r="H6" s="16" t="s">
        <v>31</v>
      </c>
      <c r="I6" s="139"/>
      <c r="J6" s="139"/>
    </row>
    <row r="7" spans="2:10" ht="19.5" thickBot="1">
      <c r="B7" s="17">
        <v>1</v>
      </c>
      <c r="C7" s="18">
        <v>2</v>
      </c>
      <c r="D7" s="19">
        <v>3</v>
      </c>
      <c r="E7" s="56">
        <v>4</v>
      </c>
      <c r="F7" s="19">
        <v>5</v>
      </c>
      <c r="G7" s="19">
        <v>6</v>
      </c>
      <c r="H7" s="19">
        <v>7</v>
      </c>
      <c r="I7" s="20">
        <v>8</v>
      </c>
      <c r="J7" s="59">
        <v>9</v>
      </c>
    </row>
    <row r="8" spans="1:10" ht="18" customHeight="1">
      <c r="A8">
        <v>1</v>
      </c>
      <c r="B8" s="21">
        <v>1</v>
      </c>
      <c r="C8" s="69" t="s">
        <v>12</v>
      </c>
      <c r="D8" s="22">
        <v>974.6</v>
      </c>
      <c r="E8" s="22">
        <v>138.6</v>
      </c>
      <c r="F8" s="55">
        <f>66+48</f>
        <v>114</v>
      </c>
      <c r="G8" s="24">
        <f>F8/1387</f>
        <v>0.0821917808219178</v>
      </c>
      <c r="H8" s="25">
        <f>316.1*G8</f>
        <v>25.98082191780822</v>
      </c>
      <c r="I8" s="26">
        <f aca="true" t="shared" si="0" ref="I8:I26">H8+D8+E8</f>
        <v>1139.1808219178083</v>
      </c>
      <c r="J8" s="51">
        <v>1139.2</v>
      </c>
    </row>
    <row r="9" spans="2:10" ht="18.75">
      <c r="B9" s="28">
        <v>2</v>
      </c>
      <c r="C9" s="29" t="s">
        <v>0</v>
      </c>
      <c r="D9" s="62">
        <v>873.2</v>
      </c>
      <c r="E9" s="62">
        <v>35.9</v>
      </c>
      <c r="F9" s="48">
        <f>65+16</f>
        <v>81</v>
      </c>
      <c r="G9" s="24">
        <f aca="true" t="shared" si="1" ref="G9:G28">F9/1387</f>
        <v>0.058399423215573176</v>
      </c>
      <c r="H9" s="25">
        <f aca="true" t="shared" si="2" ref="H9:H28">316.1*G9</f>
        <v>18.46005767844268</v>
      </c>
      <c r="I9" s="26">
        <f t="shared" si="0"/>
        <v>927.5600576784427</v>
      </c>
      <c r="J9" s="51">
        <v>927.6</v>
      </c>
    </row>
    <row r="10" spans="2:10" ht="18.75" customHeight="1">
      <c r="B10" s="28">
        <v>3</v>
      </c>
      <c r="C10" s="30" t="s">
        <v>13</v>
      </c>
      <c r="D10" s="22">
        <v>145.1</v>
      </c>
      <c r="E10" s="22">
        <v>16</v>
      </c>
      <c r="F10" s="48">
        <v>14</v>
      </c>
      <c r="G10" s="24">
        <f t="shared" si="1"/>
        <v>0.010093727469358327</v>
      </c>
      <c r="H10" s="25">
        <f t="shared" si="2"/>
        <v>3.1906272530641675</v>
      </c>
      <c r="I10" s="26">
        <f t="shared" si="0"/>
        <v>164.29062725306417</v>
      </c>
      <c r="J10" s="51">
        <v>164.3</v>
      </c>
    </row>
    <row r="11" spans="2:10" ht="21" customHeight="1">
      <c r="B11" s="28">
        <v>4</v>
      </c>
      <c r="C11" s="31" t="s">
        <v>1</v>
      </c>
      <c r="D11" s="63">
        <v>587.5</v>
      </c>
      <c r="E11" s="63">
        <v>75.6</v>
      </c>
      <c r="F11" s="48">
        <v>60</v>
      </c>
      <c r="G11" s="24">
        <f t="shared" si="1"/>
        <v>0.043258832011535686</v>
      </c>
      <c r="H11" s="25">
        <f t="shared" si="2"/>
        <v>13.67411679884643</v>
      </c>
      <c r="I11" s="26">
        <f t="shared" si="0"/>
        <v>676.7741167988464</v>
      </c>
      <c r="J11" s="51">
        <v>676.8</v>
      </c>
    </row>
    <row r="12" spans="2:11" ht="18.75">
      <c r="B12" s="28">
        <v>5</v>
      </c>
      <c r="C12" s="32" t="s">
        <v>14</v>
      </c>
      <c r="D12" s="64">
        <v>364.8</v>
      </c>
      <c r="E12" s="64">
        <v>25.3</v>
      </c>
      <c r="F12" s="48">
        <f>11+10</f>
        <v>21</v>
      </c>
      <c r="G12" s="24">
        <f t="shared" si="1"/>
        <v>0.01514059120403749</v>
      </c>
      <c r="H12" s="25">
        <f t="shared" si="2"/>
        <v>4.785940879596251</v>
      </c>
      <c r="I12" s="26">
        <f t="shared" si="0"/>
        <v>394.88594087959626</v>
      </c>
      <c r="J12" s="51">
        <v>394.9</v>
      </c>
      <c r="K12" s="10"/>
    </row>
    <row r="13" spans="2:11" ht="18.75">
      <c r="B13" s="28">
        <v>6</v>
      </c>
      <c r="C13" s="29" t="s">
        <v>2</v>
      </c>
      <c r="D13" s="62">
        <v>277.3</v>
      </c>
      <c r="E13" s="62">
        <v>32.2</v>
      </c>
      <c r="F13" s="48">
        <v>54</v>
      </c>
      <c r="G13" s="24">
        <f t="shared" si="1"/>
        <v>0.03893294881038212</v>
      </c>
      <c r="H13" s="25">
        <f t="shared" si="2"/>
        <v>12.306705118961789</v>
      </c>
      <c r="I13" s="26">
        <f t="shared" si="0"/>
        <v>321.8067051189618</v>
      </c>
      <c r="J13" s="51">
        <v>321.8</v>
      </c>
      <c r="K13" s="10"/>
    </row>
    <row r="14" spans="2:10" ht="18.75">
      <c r="B14" s="33">
        <v>7</v>
      </c>
      <c r="C14" s="29" t="s">
        <v>3</v>
      </c>
      <c r="D14" s="62">
        <v>278.5</v>
      </c>
      <c r="E14" s="62">
        <v>18.8</v>
      </c>
      <c r="F14" s="48">
        <v>17</v>
      </c>
      <c r="G14" s="24">
        <f t="shared" si="1"/>
        <v>0.012256669069935111</v>
      </c>
      <c r="H14" s="25">
        <f t="shared" si="2"/>
        <v>3.8743330930064888</v>
      </c>
      <c r="I14" s="26">
        <f t="shared" si="0"/>
        <v>301.1743330930065</v>
      </c>
      <c r="J14" s="51">
        <v>301.2</v>
      </c>
    </row>
    <row r="15" spans="2:10" ht="18.75">
      <c r="B15" s="28">
        <v>8</v>
      </c>
      <c r="C15" s="29" t="s">
        <v>4</v>
      </c>
      <c r="D15" s="62">
        <v>633.8</v>
      </c>
      <c r="E15" s="62">
        <v>100.3</v>
      </c>
      <c r="F15" s="48">
        <f>50+11</f>
        <v>61</v>
      </c>
      <c r="G15" s="24">
        <f t="shared" si="1"/>
        <v>0.04397981254506128</v>
      </c>
      <c r="H15" s="25">
        <f t="shared" si="2"/>
        <v>13.902018745493871</v>
      </c>
      <c r="I15" s="26">
        <f t="shared" si="0"/>
        <v>748.0020187454937</v>
      </c>
      <c r="J15" s="51">
        <v>748</v>
      </c>
    </row>
    <row r="16" spans="2:11" ht="18.75">
      <c r="B16" s="28">
        <v>9</v>
      </c>
      <c r="C16" s="29" t="s">
        <v>5</v>
      </c>
      <c r="D16" s="62">
        <v>721</v>
      </c>
      <c r="E16" s="62">
        <v>127</v>
      </c>
      <c r="F16" s="48">
        <f>41+20</f>
        <v>61</v>
      </c>
      <c r="G16" s="24">
        <f t="shared" si="1"/>
        <v>0.04397981254506128</v>
      </c>
      <c r="H16" s="25">
        <f t="shared" si="2"/>
        <v>13.902018745493871</v>
      </c>
      <c r="I16" s="26">
        <f t="shared" si="0"/>
        <v>861.9020187454938</v>
      </c>
      <c r="J16" s="51">
        <v>861.9</v>
      </c>
      <c r="K16" s="10"/>
    </row>
    <row r="17" spans="1:10" ht="18.75">
      <c r="A17">
        <v>2</v>
      </c>
      <c r="B17" s="28">
        <v>10</v>
      </c>
      <c r="C17" s="70" t="s">
        <v>15</v>
      </c>
      <c r="D17" s="62">
        <v>236.7</v>
      </c>
      <c r="E17" s="62">
        <v>28.6</v>
      </c>
      <c r="F17" s="48">
        <v>16</v>
      </c>
      <c r="G17" s="24">
        <f t="shared" si="1"/>
        <v>0.011535688536409516</v>
      </c>
      <c r="H17" s="25">
        <f t="shared" si="2"/>
        <v>3.646431146359048</v>
      </c>
      <c r="I17" s="26">
        <f t="shared" si="0"/>
        <v>268.94643114635903</v>
      </c>
      <c r="J17" s="51">
        <v>268.9</v>
      </c>
    </row>
    <row r="18" spans="2:11" ht="18.75">
      <c r="B18" s="28">
        <v>11</v>
      </c>
      <c r="C18" s="29" t="s">
        <v>18</v>
      </c>
      <c r="D18" s="62">
        <v>333.8</v>
      </c>
      <c r="E18" s="62">
        <v>33</v>
      </c>
      <c r="F18" s="48">
        <v>30</v>
      </c>
      <c r="G18" s="24">
        <f t="shared" si="1"/>
        <v>0.021629416005767843</v>
      </c>
      <c r="H18" s="25">
        <f t="shared" si="2"/>
        <v>6.837058399423215</v>
      </c>
      <c r="I18" s="26">
        <f t="shared" si="0"/>
        <v>373.6370583994232</v>
      </c>
      <c r="J18" s="51">
        <v>373.6</v>
      </c>
      <c r="K18" s="11"/>
    </row>
    <row r="19" spans="1:10" ht="18.75">
      <c r="A19">
        <v>3</v>
      </c>
      <c r="B19" s="28">
        <v>12</v>
      </c>
      <c r="C19" s="70" t="s">
        <v>6</v>
      </c>
      <c r="D19" s="62">
        <v>288.5</v>
      </c>
      <c r="E19" s="62">
        <v>38.6</v>
      </c>
      <c r="F19" s="48">
        <v>24</v>
      </c>
      <c r="G19" s="24">
        <f t="shared" si="1"/>
        <v>0.017303532804614274</v>
      </c>
      <c r="H19" s="25">
        <f t="shared" si="2"/>
        <v>5.469646719538573</v>
      </c>
      <c r="I19" s="26">
        <f t="shared" si="0"/>
        <v>332.5696467195386</v>
      </c>
      <c r="J19" s="51">
        <v>332.6</v>
      </c>
    </row>
    <row r="20" spans="1:10" ht="18.75">
      <c r="A20">
        <v>4</v>
      </c>
      <c r="B20" s="28">
        <v>13</v>
      </c>
      <c r="C20" s="70" t="s">
        <v>7</v>
      </c>
      <c r="D20" s="62">
        <v>214.7</v>
      </c>
      <c r="E20" s="62">
        <v>12.6</v>
      </c>
      <c r="F20" s="48">
        <v>15</v>
      </c>
      <c r="G20" s="24">
        <f t="shared" si="1"/>
        <v>0.010814708002883922</v>
      </c>
      <c r="H20" s="25">
        <f t="shared" si="2"/>
        <v>3.4185291997116076</v>
      </c>
      <c r="I20" s="26">
        <f t="shared" si="0"/>
        <v>230.71852919971158</v>
      </c>
      <c r="J20" s="51">
        <v>230.7</v>
      </c>
    </row>
    <row r="21" spans="1:10" ht="18.75">
      <c r="A21">
        <v>5</v>
      </c>
      <c r="B21" s="28">
        <v>14</v>
      </c>
      <c r="C21" s="70" t="s">
        <v>16</v>
      </c>
      <c r="D21" s="62">
        <v>327.1</v>
      </c>
      <c r="E21" s="62">
        <v>44.5</v>
      </c>
      <c r="F21" s="48">
        <v>20</v>
      </c>
      <c r="G21" s="24">
        <f t="shared" si="1"/>
        <v>0.014419610670511895</v>
      </c>
      <c r="H21" s="25">
        <f t="shared" si="2"/>
        <v>4.5580389329488105</v>
      </c>
      <c r="I21" s="26">
        <f t="shared" si="0"/>
        <v>376.15803893294884</v>
      </c>
      <c r="J21" s="51">
        <v>376.2</v>
      </c>
    </row>
    <row r="22" spans="1:10" ht="18.75">
      <c r="A22">
        <v>6</v>
      </c>
      <c r="B22" s="33">
        <v>15</v>
      </c>
      <c r="C22" s="70" t="s">
        <v>8</v>
      </c>
      <c r="D22" s="62">
        <v>563.2</v>
      </c>
      <c r="E22" s="62">
        <v>34</v>
      </c>
      <c r="F22" s="48">
        <v>44</v>
      </c>
      <c r="G22" s="24">
        <f t="shared" si="1"/>
        <v>0.03172314347512617</v>
      </c>
      <c r="H22" s="25">
        <f t="shared" si="2"/>
        <v>10.027685652487383</v>
      </c>
      <c r="I22" s="26">
        <f t="shared" si="0"/>
        <v>607.2276856524875</v>
      </c>
      <c r="J22" s="51">
        <v>607.2</v>
      </c>
    </row>
    <row r="23" spans="2:10" ht="18.75">
      <c r="B23" s="33">
        <v>16</v>
      </c>
      <c r="C23" s="29" t="s">
        <v>17</v>
      </c>
      <c r="D23" s="62">
        <v>762.7</v>
      </c>
      <c r="E23" s="62">
        <v>71.2</v>
      </c>
      <c r="F23" s="48">
        <v>80</v>
      </c>
      <c r="G23" s="24">
        <f t="shared" si="1"/>
        <v>0.05767844268204758</v>
      </c>
      <c r="H23" s="25">
        <f t="shared" si="2"/>
        <v>18.232155731795242</v>
      </c>
      <c r="I23" s="26">
        <f t="shared" si="0"/>
        <v>852.1321557317954</v>
      </c>
      <c r="J23" s="51">
        <v>852.1</v>
      </c>
    </row>
    <row r="24" spans="2:11" ht="18.75">
      <c r="B24" s="33">
        <v>17</v>
      </c>
      <c r="C24" s="34" t="s">
        <v>19</v>
      </c>
      <c r="D24" s="65">
        <v>265.9</v>
      </c>
      <c r="E24" s="65">
        <v>47.4</v>
      </c>
      <c r="F24" s="48">
        <v>28</v>
      </c>
      <c r="G24" s="24">
        <f t="shared" si="1"/>
        <v>0.020187454938716654</v>
      </c>
      <c r="H24" s="25">
        <f t="shared" si="2"/>
        <v>6.381254506128335</v>
      </c>
      <c r="I24" s="26">
        <f t="shared" si="0"/>
        <v>319.6812545061283</v>
      </c>
      <c r="J24" s="51">
        <v>319.7</v>
      </c>
      <c r="K24" s="11"/>
    </row>
    <row r="25" spans="1:10" ht="18.75">
      <c r="A25">
        <v>7</v>
      </c>
      <c r="B25" s="28">
        <v>18</v>
      </c>
      <c r="C25" s="70" t="s">
        <v>9</v>
      </c>
      <c r="D25" s="62">
        <v>376.2</v>
      </c>
      <c r="E25" s="62">
        <v>35.3</v>
      </c>
      <c r="F25" s="48">
        <v>22</v>
      </c>
      <c r="G25" s="24">
        <f t="shared" si="1"/>
        <v>0.015861571737563085</v>
      </c>
      <c r="H25" s="25">
        <f t="shared" si="2"/>
        <v>5.013842826243692</v>
      </c>
      <c r="I25" s="26">
        <f t="shared" si="0"/>
        <v>416.5138428262437</v>
      </c>
      <c r="J25" s="51">
        <v>416.5</v>
      </c>
    </row>
    <row r="26" spans="1:11" ht="19.5" thickBot="1">
      <c r="A26">
        <v>8</v>
      </c>
      <c r="B26" s="35">
        <v>19</v>
      </c>
      <c r="C26" s="71" t="s">
        <v>10</v>
      </c>
      <c r="D26" s="66">
        <v>384.1</v>
      </c>
      <c r="E26" s="66">
        <v>30.6</v>
      </c>
      <c r="F26" s="57">
        <v>30</v>
      </c>
      <c r="G26" s="24">
        <f t="shared" si="1"/>
        <v>0.021629416005767843</v>
      </c>
      <c r="H26" s="25">
        <f t="shared" si="2"/>
        <v>6.837058399423215</v>
      </c>
      <c r="I26" s="26">
        <f t="shared" si="0"/>
        <v>421.53705839942324</v>
      </c>
      <c r="J26" s="51">
        <v>421.5</v>
      </c>
      <c r="K26" s="10"/>
    </row>
    <row r="27" spans="2:11" ht="19.5" thickBot="1">
      <c r="B27" s="36"/>
      <c r="C27" s="37" t="s">
        <v>21</v>
      </c>
      <c r="D27" s="12">
        <f aca="true" t="shared" si="3" ref="D27:J27">SUM(D8:D26)</f>
        <v>8608.7</v>
      </c>
      <c r="E27" s="12">
        <f>SUM(E8:E26)</f>
        <v>945.5000000000001</v>
      </c>
      <c r="F27" s="58">
        <f t="shared" si="3"/>
        <v>792</v>
      </c>
      <c r="G27" s="38">
        <f t="shared" si="3"/>
        <v>0.5710165825522711</v>
      </c>
      <c r="H27" s="7">
        <f t="shared" si="3"/>
        <v>180.49834174477292</v>
      </c>
      <c r="I27" s="39">
        <f t="shared" si="3"/>
        <v>9734.698341744772</v>
      </c>
      <c r="J27" s="12">
        <f t="shared" si="3"/>
        <v>9734.7</v>
      </c>
      <c r="K27" s="40"/>
    </row>
    <row r="28" spans="1:10" ht="19.5" thickBot="1">
      <c r="A28">
        <v>9</v>
      </c>
      <c r="B28" s="41">
        <v>20</v>
      </c>
      <c r="C28" s="72" t="s">
        <v>11</v>
      </c>
      <c r="D28" s="42">
        <v>7605.3</v>
      </c>
      <c r="E28" s="23">
        <v>943.1</v>
      </c>
      <c r="F28" s="49">
        <v>595</v>
      </c>
      <c r="G28" s="24">
        <f t="shared" si="1"/>
        <v>0.4289834174477289</v>
      </c>
      <c r="H28" s="25">
        <f t="shared" si="2"/>
        <v>135.6016582552271</v>
      </c>
      <c r="I28" s="27">
        <f>H28+D28+E28</f>
        <v>8684.001658255227</v>
      </c>
      <c r="J28" s="43">
        <v>8684</v>
      </c>
    </row>
    <row r="29" spans="2:12" ht="24" thickBot="1">
      <c r="B29" s="6"/>
      <c r="C29" s="8" t="s">
        <v>20</v>
      </c>
      <c r="D29" s="44">
        <f aca="true" t="shared" si="4" ref="D29:J29">D27+D28</f>
        <v>16214</v>
      </c>
      <c r="E29" s="44">
        <f t="shared" si="4"/>
        <v>1888.6000000000001</v>
      </c>
      <c r="F29" s="50">
        <f t="shared" si="4"/>
        <v>1387</v>
      </c>
      <c r="G29" s="45">
        <f t="shared" si="4"/>
        <v>1</v>
      </c>
      <c r="H29" s="45">
        <f t="shared" si="4"/>
        <v>316.1</v>
      </c>
      <c r="I29" s="53">
        <f t="shared" si="4"/>
        <v>18418.699999999997</v>
      </c>
      <c r="J29" s="46">
        <f t="shared" si="4"/>
        <v>18418.7</v>
      </c>
      <c r="K29" s="67"/>
      <c r="L29" s="68"/>
    </row>
    <row r="30" spans="2:10" ht="26.25" customHeight="1">
      <c r="B30" s="54"/>
      <c r="C30" s="2" t="s">
        <v>40</v>
      </c>
      <c r="D30" s="2">
        <f>D24+D23+D18+D16+D15+D14+D13+D12+D11+D10+D9</f>
        <v>5243.6</v>
      </c>
      <c r="E30" s="2">
        <f>E24+E23+E18+E16+E15+E14+E13+E12+E11+E10+E9</f>
        <v>582.7</v>
      </c>
      <c r="F30" s="2"/>
      <c r="G30" s="2"/>
      <c r="H30" s="76">
        <f>H24+H23+H18+H16+H15+H14+H13+H12+H11+H10+H9</f>
        <v>115.54628695025234</v>
      </c>
      <c r="I30" s="78">
        <f>H30+E30+D30</f>
        <v>5941.846286950253</v>
      </c>
      <c r="J30" s="74">
        <f>J24+J23+J18+J16+J15+J14+J13+J12+J11+J10+J9</f>
        <v>5941.900000000001</v>
      </c>
    </row>
    <row r="31" spans="2:10" ht="22.5" customHeight="1">
      <c r="B31" s="54"/>
      <c r="C31" s="2" t="s">
        <v>41</v>
      </c>
      <c r="D31" s="2">
        <f>D28+D26+D25+D22+D21+D20+D19+D17+D8</f>
        <v>10970.400000000003</v>
      </c>
      <c r="E31" s="2">
        <f>E28+E26+E25+E22+E21+E20+E19+E17+E8</f>
        <v>1305.8999999999996</v>
      </c>
      <c r="F31" s="2"/>
      <c r="G31" s="2"/>
      <c r="H31" s="76">
        <f>H28+H26+H25+H22+H21+H20+H19+H17+H8</f>
        <v>200.55371304974764</v>
      </c>
      <c r="I31" s="78">
        <f>H31+E31+D31</f>
        <v>12476.85371304975</v>
      </c>
      <c r="J31" s="74">
        <f>J28+J26+J25+J22+J21+J20+J19+J17+J8</f>
        <v>12476.800000000003</v>
      </c>
    </row>
    <row r="32" spans="2:10" ht="19.5" customHeight="1">
      <c r="B32" s="54"/>
      <c r="C32" s="2"/>
      <c r="D32" s="73">
        <f>D31+D30</f>
        <v>16214.000000000004</v>
      </c>
      <c r="E32" s="73">
        <f>E31+E30</f>
        <v>1888.5999999999997</v>
      </c>
      <c r="F32" s="2"/>
      <c r="G32" s="2"/>
      <c r="H32" s="77">
        <f>H31+H30</f>
        <v>316.09999999999997</v>
      </c>
      <c r="I32" s="78">
        <f>H32+E32+D32</f>
        <v>18418.700000000004</v>
      </c>
      <c r="J32" s="75">
        <f>J31+J30</f>
        <v>18418.700000000004</v>
      </c>
    </row>
    <row r="33" spans="2:10" ht="11.25" customHeight="1">
      <c r="B33" s="54"/>
      <c r="C33" s="2"/>
      <c r="D33" s="2"/>
      <c r="E33" s="2"/>
      <c r="F33" s="2"/>
      <c r="G33" s="2"/>
      <c r="H33" s="2"/>
      <c r="I33" s="47"/>
      <c r="J33" s="47"/>
    </row>
    <row r="34" spans="2:10" ht="11.25" customHeight="1">
      <c r="B34" s="54"/>
      <c r="C34" s="2"/>
      <c r="D34" s="2"/>
      <c r="E34" s="2"/>
      <c r="F34" s="2"/>
      <c r="G34" s="2"/>
      <c r="H34" s="2"/>
      <c r="I34" s="47"/>
      <c r="J34" s="47"/>
    </row>
    <row r="35" spans="2:10" ht="11.25" customHeight="1">
      <c r="B35" s="54"/>
      <c r="C35" s="2"/>
      <c r="D35" s="2"/>
      <c r="E35" s="2"/>
      <c r="F35" s="2"/>
      <c r="G35" s="2"/>
      <c r="H35" s="2"/>
      <c r="I35" s="47"/>
      <c r="J35" s="47"/>
    </row>
    <row r="36" spans="2:10" ht="20.25">
      <c r="B36" s="2"/>
      <c r="C36" s="60" t="s">
        <v>32</v>
      </c>
      <c r="D36" s="60"/>
      <c r="E36" s="60"/>
      <c r="F36" s="60"/>
      <c r="G36" s="60"/>
      <c r="H36" s="61"/>
      <c r="I36" s="4"/>
      <c r="J36" s="4"/>
    </row>
    <row r="37" spans="2:10" ht="23.25">
      <c r="B37" s="2"/>
      <c r="C37" s="60" t="s">
        <v>33</v>
      </c>
      <c r="D37" s="60"/>
      <c r="E37" s="60"/>
      <c r="F37" s="60"/>
      <c r="G37" s="60" t="s">
        <v>37</v>
      </c>
      <c r="H37" s="60"/>
      <c r="I37" s="3"/>
      <c r="J37" s="3"/>
    </row>
    <row r="38" spans="6:10" ht="20.25">
      <c r="F38" s="1"/>
      <c r="G38" s="1"/>
      <c r="H38" s="1"/>
      <c r="I38" s="43"/>
      <c r="J38" s="52"/>
    </row>
    <row r="39" spans="9:10" ht="23.25">
      <c r="I39" s="3"/>
      <c r="J39" s="3"/>
    </row>
  </sheetData>
  <sheetProtection/>
  <mergeCells count="10">
    <mergeCell ref="E5:E6"/>
    <mergeCell ref="I1:J1"/>
    <mergeCell ref="B4:B6"/>
    <mergeCell ref="C4:C6"/>
    <mergeCell ref="F4:H4"/>
    <mergeCell ref="D5:D6"/>
    <mergeCell ref="F5:H5"/>
    <mergeCell ref="C2:I2"/>
    <mergeCell ref="I4:I6"/>
    <mergeCell ref="J4:J6"/>
  </mergeCells>
  <printOptions/>
  <pageMargins left="1.32" right="0.7" top="0.75" bottom="0.75" header="0.3" footer="0.3"/>
  <pageSetup horizontalDpi="600" verticalDpi="600" orientation="landscape" paperSize="9" scale="58" r:id="rId1"/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</dc:creator>
  <cp:keywords/>
  <dc:description/>
  <cp:lastModifiedBy>Admin</cp:lastModifiedBy>
  <cp:lastPrinted>2016-12-21T14:05:15Z</cp:lastPrinted>
  <dcterms:created xsi:type="dcterms:W3CDTF">2007-05-22T13:53:28Z</dcterms:created>
  <dcterms:modified xsi:type="dcterms:W3CDTF">2016-12-23T11:49:32Z</dcterms:modified>
  <cp:category/>
  <cp:version/>
  <cp:contentType/>
  <cp:contentStatus/>
</cp:coreProperties>
</file>