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'Лист1'!$A$1:$G$105</definedName>
  </definedNames>
  <calcPr fullCalcOnLoad="1"/>
</workbook>
</file>

<file path=xl/sharedStrings.xml><?xml version="1.0" encoding="utf-8"?>
<sst xmlns="http://schemas.openxmlformats.org/spreadsheetml/2006/main" count="105" uniqueCount="98">
  <si>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</si>
  <si>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</si>
  <si>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</si>
  <si>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</si>
  <si>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</si>
  <si>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</si>
  <si>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</si>
  <si>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</si>
  <si>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</si>
  <si>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</si>
  <si>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</si>
  <si>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</si>
  <si>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</si>
  <si>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</si>
  <si>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</si>
  <si>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</si>
  <si>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</si>
  <si>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</si>
  <si>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</si>
  <si>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</si>
  <si>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</si>
  <si>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</si>
  <si>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</si>
  <si>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</si>
  <si>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</si>
  <si>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</si>
  <si>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</si>
  <si>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</si>
  <si>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</si>
  <si>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</si>
  <si>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</si>
  <si>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</si>
  <si>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</si>
  <si>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</si>
  <si>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</si>
  <si>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</si>
  <si>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</si>
  <si>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</si>
  <si>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</si>
  <si>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</si>
  <si>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</si>
  <si>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</si>
  <si>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</si>
  <si>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</si>
  <si>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</si>
  <si>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</si>
  <si>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</si>
  <si>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</si>
  <si>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</si>
  <si>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</si>
  <si>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</si>
  <si>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</si>
  <si>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</si>
  <si>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</si>
  <si>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</si>
  <si>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</si>
  <si>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</si>
  <si>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</si>
  <si>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</si>
  <si>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</si>
  <si>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</si>
  <si>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</si>
  <si>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</si>
  <si>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</si>
  <si>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</si>
  <si>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</si>
  <si>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</si>
  <si>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</si>
  <si>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</si>
  <si>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</si>
  <si>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</si>
  <si>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</si>
  <si>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</si>
  <si>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</si>
  <si>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</si>
  <si>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</si>
  <si>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Субвенція з державного бюджету місцевим бюджетам на відшкодування вартості лікарських засобів для лікування окремих захворювань </t>
  </si>
  <si>
    <t xml:space="preserve">В.о. начальника фінансового управління райдержадміністрації </t>
  </si>
  <si>
    <t>О.О.Луценко</t>
  </si>
  <si>
    <t xml:space="preserve">субвенція з міського бюджету Баштанської міської ради районному бюджету на реконструкцію Баштанської ЗОШ №2 І-ІІІ ст. по вул.Ювілейна,102 в м.Баштанка Миколаївської області(виготовлення проектно-кошторисної документації) </t>
  </si>
  <si>
    <t>субвенція з міського бюджету Баштанської міської ради районному бюджету для забезпечення безоплатного проїзду автомобільним транспортом пільгової категорії населення</t>
  </si>
  <si>
    <t>субвенція з міського бюджету Баштанської міської ради районному бюджету для забезпечення виплати компенсації фізичним особам, які надають соціальні послуги відповідно до постанови Кабінету Міністрів України від 29.04.2004 №558</t>
  </si>
  <si>
    <t xml:space="preserve">субвенція з міського бюджету Баштанської міської ради районному бюджету для забезпечення придбання медичного обладнання  Баштанській центральній районній лікарні </t>
  </si>
  <si>
    <t xml:space="preserve">субвенція з міського бюджету Баштанської міської ради районному бюджету для забезпечення безоплатного отримання медикаментів для лікування пацієнтки Рижик А.П. </t>
  </si>
  <si>
    <t>субвенція з міського бюджету Баштанської міської ради районному бюджету на забезпечення участі зразкового дитячого хореографічного колективу "Славія" Баштанського районного Будинку культури у Міжнародному фестивалі "Інтер Кітен Фест" м.Кітен (Болгарія)</t>
  </si>
  <si>
    <t xml:space="preserve">субвенція з обласного бюджету місцевим бюджетам на надання одноразової матеріальної допомоги сім"ям загиблих учасників бойових дій, які брали участь в антитерористичній операції на сході України на оформлення земельної ділянки для ведення особистого селянського господарства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</si>
  <si>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t>
  </si>
  <si>
    <t xml:space="preserve">субвенції з обласного бюджету за рахунок залишку коштів медичної субвенції з державного бюджету місцевим бюджетам, що утворився на початок бюджетного періоду (на придбання витратних матеріалів для відділення гемодіалізу Баштанської центральної районної лікарні ) </t>
  </si>
  <si>
    <t xml:space="preserve">субвенції з державного бюджету місцевим бюджетам на надання державної підтримки особам з особливими освітніми потребами </t>
  </si>
  <si>
    <t>субвенція з обласного бюджету для надання щомісячної матеріальної допомоги учасникам бойових дій у роки Другої світової війни на 2017 рік</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</si>
  <si>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2017 рік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</si>
  <si>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по вул. Садова,53 в с. Плющівка Баштанського району Миколаївської області (фінансування мікропроекту)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</si>
  <si>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(виготовлення проектно-кошторисної документації) </t>
  </si>
  <si>
    <t xml:space="preserve">субвенція з міського бюджету Баштанської міської ради районному бюджету для забезпечення облаштування стоянки і часткового встановлення огорожі на території Баштанської центральної районної лікарні </t>
  </si>
  <si>
    <t>субвенція з міського бюджету Баштанської міської ради районному бюджету для забезпечення участі футбольної команди "Баштанка" в обласних змаганнях</t>
  </si>
  <si>
    <t xml:space="preserve">субвенції з державного бюджету місцевим бюджетам на здійснення заходів щодо соціально-економічного розвитку окремих територій </t>
  </si>
  <si>
    <t>від 28.08.2017</t>
  </si>
  <si>
    <t xml:space="preserve">  №10</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</si>
</sst>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 numFmtId="217" formatCode="#,##0.0000000"/>
  </numFmts>
  <fonts count="65">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7"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1" borderId="0" applyNumberFormat="0" applyBorder="0" applyAlignment="0" applyProtection="0"/>
  </cellStyleXfs>
  <cellXfs count="172">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2"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32" borderId="0" xfId="0" applyFont="1" applyFill="1" applyAlignment="1">
      <alignment/>
    </xf>
    <xf numFmtId="0" fontId="0" fillId="32" borderId="0" xfId="0" applyFont="1" applyFill="1" applyAlignment="1">
      <alignment/>
    </xf>
    <xf numFmtId="200" fontId="16" fillId="32" borderId="0" xfId="0" applyNumberFormat="1" applyFont="1" applyFill="1" applyAlignment="1">
      <alignment/>
    </xf>
    <xf numFmtId="200" fontId="17" fillId="32" borderId="0" xfId="0" applyNumberFormat="1" applyFont="1" applyFill="1" applyAlignment="1">
      <alignment/>
    </xf>
    <xf numFmtId="0" fontId="18" fillId="32" borderId="0" xfId="0" applyFont="1" applyFill="1" applyAlignment="1">
      <alignment/>
    </xf>
    <xf numFmtId="212" fontId="18" fillId="32"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32" borderId="0" xfId="0" applyNumberFormat="1" applyFont="1" applyFill="1" applyAlignment="1">
      <alignment/>
    </xf>
    <xf numFmtId="0" fontId="5"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32"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32"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32" borderId="13" xfId="0" applyNumberFormat="1" applyFont="1" applyFill="1" applyBorder="1" applyAlignment="1">
      <alignment horizontal="right" vertical="top" wrapText="1"/>
    </xf>
    <xf numFmtId="212" fontId="3" fillId="32"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32"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32"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32"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32"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32" borderId="16" xfId="0" applyNumberFormat="1" applyFont="1" applyFill="1" applyBorder="1" applyAlignment="1">
      <alignment horizontal="right" vertical="top" wrapText="1"/>
    </xf>
    <xf numFmtId="212" fontId="26" fillId="32"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32"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32" borderId="17" xfId="0" applyNumberFormat="1" applyFont="1" applyFill="1" applyBorder="1" applyAlignment="1">
      <alignment horizontal="right" vertical="top" wrapText="1"/>
    </xf>
    <xf numFmtId="212" fontId="2" fillId="32" borderId="12" xfId="0" applyNumberFormat="1" applyFont="1" applyFill="1" applyBorder="1" applyAlignment="1">
      <alignment horizontal="right" vertical="top" wrapText="1"/>
    </xf>
    <xf numFmtId="212" fontId="3" fillId="32" borderId="17" xfId="0" applyNumberFormat="1" applyFont="1" applyFill="1" applyBorder="1" applyAlignment="1">
      <alignment horizontal="right" vertical="top" wrapText="1"/>
    </xf>
    <xf numFmtId="212" fontId="2" fillId="32"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32"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32"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8" fillId="0" borderId="0" xfId="0" applyNumberFormat="1" applyFont="1" applyFill="1" applyBorder="1" applyAlignment="1">
      <alignment horizontal="right" vertical="top" wrapText="1"/>
    </xf>
    <xf numFmtId="212"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32" borderId="16" xfId="0" applyNumberFormat="1" applyFont="1" applyFill="1" applyBorder="1" applyAlignment="1">
      <alignment horizontal="right" vertical="top" wrapText="1"/>
    </xf>
    <xf numFmtId="0" fontId="2" fillId="32"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0" fontId="2" fillId="32" borderId="10" xfId="0" applyFont="1" applyFill="1" applyBorder="1" applyAlignment="1">
      <alignmen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32"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32"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32" borderId="0" xfId="0" applyFont="1" applyFill="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32"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32"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0" fontId="3" fillId="0" borderId="0" xfId="0" applyFont="1" applyFill="1" applyBorder="1" applyAlignment="1">
      <alignment vertical="top"/>
    </xf>
    <xf numFmtId="200" fontId="2" fillId="0" borderId="10" xfId="0" applyNumberFormat="1" applyFont="1" applyBorder="1" applyAlignment="1" quotePrefix="1">
      <alignment vertical="center" wrapText="1"/>
    </xf>
    <xf numFmtId="0" fontId="4" fillId="0" borderId="0" xfId="0" applyFont="1" applyAlignment="1">
      <alignment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32" borderId="16" xfId="0" applyFont="1" applyFill="1" applyBorder="1" applyAlignment="1">
      <alignment horizontal="center" vertical="top" wrapText="1"/>
    </xf>
    <xf numFmtId="0" fontId="2" fillId="0" borderId="10" xfId="0" applyNumberFormat="1" applyFont="1" applyBorder="1" applyAlignment="1">
      <alignment vertical="top" wrapText="1"/>
    </xf>
    <xf numFmtId="214" fontId="2" fillId="32" borderId="10" xfId="0" applyNumberFormat="1" applyFont="1" applyFill="1" applyBorder="1" applyAlignment="1">
      <alignment horizontal="right" vertical="top" wrapText="1"/>
    </xf>
    <xf numFmtId="214" fontId="2" fillId="32" borderId="13" xfId="0" applyNumberFormat="1" applyFont="1" applyFill="1" applyBorder="1" applyAlignment="1">
      <alignment horizontal="right" vertical="top" wrapText="1"/>
    </xf>
    <xf numFmtId="214" fontId="3" fillId="0" borderId="13" xfId="0" applyNumberFormat="1" applyFont="1" applyFill="1" applyBorder="1" applyAlignment="1">
      <alignment vertical="top" wrapText="1"/>
    </xf>
    <xf numFmtId="214" fontId="2" fillId="0" borderId="19" xfId="0" applyNumberFormat="1" applyFont="1" applyFill="1" applyBorder="1" applyAlignment="1">
      <alignment horizontal="right" vertical="top" wrapText="1"/>
    </xf>
    <xf numFmtId="214" fontId="2" fillId="0" borderId="13" xfId="0" applyNumberFormat="1" applyFont="1" applyFill="1" applyBorder="1" applyAlignment="1">
      <alignment horizontal="right" vertical="top" wrapText="1"/>
    </xf>
    <xf numFmtId="214" fontId="2" fillId="32" borderId="17" xfId="0" applyNumberFormat="1" applyFont="1" applyFill="1" applyBorder="1" applyAlignment="1">
      <alignment horizontal="right" vertical="top" wrapText="1"/>
    </xf>
    <xf numFmtId="214" fontId="2" fillId="0" borderId="17" xfId="0" applyNumberFormat="1" applyFont="1" applyFill="1" applyBorder="1" applyAlignment="1">
      <alignment vertical="top" wrapText="1"/>
    </xf>
    <xf numFmtId="214" fontId="2" fillId="0" borderId="14" xfId="0" applyNumberFormat="1" applyFont="1" applyFill="1" applyBorder="1" applyAlignment="1">
      <alignment horizontal="right" vertical="top" wrapText="1"/>
    </xf>
    <xf numFmtId="214" fontId="2" fillId="0" borderId="10" xfId="0" applyNumberFormat="1" applyFont="1" applyFill="1" applyBorder="1" applyAlignment="1">
      <alignment horizontal="right" vertical="top" wrapText="1"/>
    </xf>
    <xf numFmtId="0" fontId="2" fillId="32" borderId="13" xfId="0" applyFont="1" applyFill="1" applyBorder="1" applyAlignment="1">
      <alignment horizontal="center" vertical="top" wrapText="1"/>
    </xf>
    <xf numFmtId="0" fontId="4" fillId="0" borderId="11" xfId="0" applyFont="1" applyBorder="1" applyAlignment="1">
      <alignment vertical="top" wrapText="1"/>
    </xf>
    <xf numFmtId="212" fontId="2" fillId="0" borderId="18" xfId="0" applyNumberFormat="1" applyFont="1" applyFill="1" applyBorder="1" applyAlignment="1">
      <alignment horizontal="right" vertical="top"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32" borderId="0" xfId="0" applyFont="1" applyFill="1" applyAlignment="1">
      <alignment horizontal="center" vertical="center"/>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xf numFmtId="14" fontId="47"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31"/>
  <sheetViews>
    <sheetView tabSelected="1" view="pageBreakPreview" zoomScale="75" zoomScaleNormal="75" zoomScaleSheetLayoutView="75" zoomScalePageLayoutView="0" workbookViewId="0" topLeftCell="A1">
      <selection activeCell="F3" sqref="F3:H3"/>
    </sheetView>
  </sheetViews>
  <sheetFormatPr defaultColWidth="9.00390625" defaultRowHeight="12.75"/>
  <cols>
    <col min="1" max="1" width="7.625" style="0" customWidth="1"/>
    <col min="2" max="2" width="10.00390625" style="30" customWidth="1"/>
    <col min="3" max="3" width="67.875" style="4" customWidth="1"/>
    <col min="4" max="4" width="16.375" style="4" customWidth="1"/>
    <col min="5" max="5" width="15.75390625" style="24" customWidth="1"/>
    <col min="6" max="6" width="13.625" style="7" customWidth="1"/>
    <col min="7" max="7" width="12.25390625" style="7" customWidth="1"/>
    <col min="9" max="9" width="11.375" style="22" hidden="1" customWidth="1"/>
    <col min="10" max="10" width="25.875" style="0" customWidth="1"/>
    <col min="11" max="11" width="62.375" style="0" customWidth="1"/>
    <col min="12" max="12" width="19.375" style="0" bestFit="1" customWidth="1"/>
    <col min="13" max="13" width="16.875" style="0" customWidth="1"/>
    <col min="14" max="14" width="24.25390625" style="0" customWidth="1"/>
  </cols>
  <sheetData>
    <row r="1" spans="2:9" s="1" customFormat="1" ht="18.75">
      <c r="B1" s="29"/>
      <c r="C1" s="2"/>
      <c r="D1" s="2"/>
      <c r="E1" s="165" t="s">
        <v>42</v>
      </c>
      <c r="F1" s="165"/>
      <c r="G1" s="165"/>
      <c r="I1" s="20"/>
    </row>
    <row r="2" spans="2:9" s="1" customFormat="1" ht="18.75">
      <c r="B2" s="29"/>
      <c r="C2" s="2"/>
      <c r="D2" s="2"/>
      <c r="E2" s="141" t="s">
        <v>75</v>
      </c>
      <c r="F2" s="141"/>
      <c r="G2" s="141"/>
      <c r="I2" s="20"/>
    </row>
    <row r="3" spans="2:9" s="1" customFormat="1" ht="18.75">
      <c r="B3" s="29"/>
      <c r="C3" s="2"/>
      <c r="D3" s="2"/>
      <c r="E3" s="171" t="s">
        <v>96</v>
      </c>
      <c r="F3" s="165" t="s">
        <v>97</v>
      </c>
      <c r="G3" s="165"/>
      <c r="H3" s="165"/>
      <c r="I3" s="20"/>
    </row>
    <row r="4" spans="2:9" s="1" customFormat="1" ht="18.75">
      <c r="B4" s="29"/>
      <c r="C4" s="2"/>
      <c r="D4" s="2"/>
      <c r="E4" s="5"/>
      <c r="F4" s="5"/>
      <c r="G4" s="5"/>
      <c r="I4" s="20"/>
    </row>
    <row r="5" spans="2:9" s="1" customFormat="1" ht="9" customHeight="1" hidden="1">
      <c r="B5" s="29"/>
      <c r="C5" s="2"/>
      <c r="D5" s="2"/>
      <c r="E5" s="41"/>
      <c r="F5" s="42"/>
      <c r="G5" s="42"/>
      <c r="I5" s="20"/>
    </row>
    <row r="6" spans="2:9" s="1" customFormat="1" ht="9" customHeight="1" hidden="1">
      <c r="B6" s="29"/>
      <c r="C6" s="2"/>
      <c r="D6" s="2"/>
      <c r="E6" s="41"/>
      <c r="F6" s="42"/>
      <c r="G6" s="42"/>
      <c r="I6" s="20"/>
    </row>
    <row r="7" spans="2:9" s="1" customFormat="1" ht="18.75" customHeight="1">
      <c r="B7" s="29"/>
      <c r="C7" s="2"/>
      <c r="D7" s="2"/>
      <c r="E7" s="165"/>
      <c r="F7" s="165"/>
      <c r="G7" s="165"/>
      <c r="I7" s="20"/>
    </row>
    <row r="8" spans="2:9" s="1" customFormat="1" ht="16.5" customHeight="1">
      <c r="B8" s="29"/>
      <c r="C8" s="2"/>
      <c r="D8" s="2"/>
      <c r="E8" s="5"/>
      <c r="F8" s="5"/>
      <c r="G8" s="5"/>
      <c r="I8" s="20"/>
    </row>
    <row r="9" spans="2:9" s="1" customFormat="1" ht="19.5" customHeight="1">
      <c r="B9" s="168" t="s">
        <v>47</v>
      </c>
      <c r="C9" s="168"/>
      <c r="D9" s="168"/>
      <c r="E9" s="168"/>
      <c r="F9" s="168"/>
      <c r="G9" s="168"/>
      <c r="I9" s="20"/>
    </row>
    <row r="10" spans="2:9" s="1" customFormat="1" ht="21" customHeight="1">
      <c r="B10" s="29"/>
      <c r="C10" s="2" t="s">
        <v>11</v>
      </c>
      <c r="D10" s="2"/>
      <c r="E10" s="23"/>
      <c r="F10" s="3"/>
      <c r="G10" s="32" t="s">
        <v>10</v>
      </c>
      <c r="I10" s="20"/>
    </row>
    <row r="11" spans="2:9" s="1" customFormat="1" ht="18.75" customHeight="1">
      <c r="B11" s="163" t="s">
        <v>13</v>
      </c>
      <c r="C11" s="163" t="s">
        <v>27</v>
      </c>
      <c r="D11" s="163" t="s">
        <v>2</v>
      </c>
      <c r="E11" s="169" t="s">
        <v>0</v>
      </c>
      <c r="F11" s="166" t="s">
        <v>1</v>
      </c>
      <c r="G11" s="167"/>
      <c r="I11" s="20"/>
    </row>
    <row r="12" spans="2:9" s="1" customFormat="1" ht="60" customHeight="1">
      <c r="B12" s="164"/>
      <c r="C12" s="164"/>
      <c r="D12" s="164"/>
      <c r="E12" s="170"/>
      <c r="F12" s="34" t="s">
        <v>25</v>
      </c>
      <c r="G12" s="36" t="s">
        <v>17</v>
      </c>
      <c r="I12" s="20"/>
    </row>
    <row r="13" spans="2:9" s="1" customFormat="1" ht="13.5" customHeight="1">
      <c r="B13" s="6">
        <v>1</v>
      </c>
      <c r="C13" s="8">
        <v>2</v>
      </c>
      <c r="D13" s="8">
        <v>3</v>
      </c>
      <c r="E13" s="35">
        <v>4</v>
      </c>
      <c r="F13" s="6">
        <v>5</v>
      </c>
      <c r="G13" s="6">
        <v>6</v>
      </c>
      <c r="I13" s="20"/>
    </row>
    <row r="14" spans="2:9" s="1" customFormat="1" ht="32.25" customHeight="1">
      <c r="B14" s="44">
        <v>10000000</v>
      </c>
      <c r="C14" s="57" t="s">
        <v>3</v>
      </c>
      <c r="D14" s="58">
        <f>E14+F14</f>
        <v>14913.875269999999</v>
      </c>
      <c r="E14" s="59">
        <f>E15</f>
        <v>14913.875269999999</v>
      </c>
      <c r="F14" s="60">
        <v>0</v>
      </c>
      <c r="G14" s="61"/>
      <c r="I14" s="21" t="e">
        <f>SUM(E14+F14-#REF!)</f>
        <v>#REF!</v>
      </c>
    </row>
    <row r="15" spans="2:9" s="1" customFormat="1" ht="44.25" customHeight="1">
      <c r="B15" s="50">
        <v>11000000</v>
      </c>
      <c r="C15" s="62" t="s">
        <v>4</v>
      </c>
      <c r="D15" s="63">
        <f>D16</f>
        <v>14913.875269999999</v>
      </c>
      <c r="E15" s="64">
        <f>E16</f>
        <v>14913.875269999999</v>
      </c>
      <c r="F15" s="65"/>
      <c r="G15" s="66"/>
      <c r="I15" s="21" t="e">
        <f>SUM(E15+F15-#REF!)</f>
        <v>#REF!</v>
      </c>
    </row>
    <row r="16" spans="2:10" s="1" customFormat="1" ht="18.75" customHeight="1">
      <c r="B16" s="45">
        <v>11010000</v>
      </c>
      <c r="C16" s="67" t="s">
        <v>44</v>
      </c>
      <c r="D16" s="68">
        <f>E16+F16</f>
        <v>14913.875269999999</v>
      </c>
      <c r="E16" s="69">
        <f>SUM(E17:E20)</f>
        <v>14913.875269999999</v>
      </c>
      <c r="F16" s="70"/>
      <c r="G16" s="71"/>
      <c r="I16" s="21" t="e">
        <f>SUM(E16+F16-#REF!)</f>
        <v>#REF!</v>
      </c>
      <c r="J16" s="31"/>
    </row>
    <row r="17" spans="2:9" s="1" customFormat="1" ht="36" customHeight="1">
      <c r="B17" s="50">
        <v>11010100</v>
      </c>
      <c r="C17" s="62" t="s">
        <v>19</v>
      </c>
      <c r="D17" s="63">
        <f>E17</f>
        <v>9909.77527</v>
      </c>
      <c r="E17" s="64">
        <f>9515.88+0.02+377.77527+16.1</f>
        <v>9909.77527</v>
      </c>
      <c r="F17" s="65"/>
      <c r="G17" s="66"/>
      <c r="I17" s="21" t="e">
        <f>SUM(E17+F17-#REF!)</f>
        <v>#REF!</v>
      </c>
    </row>
    <row r="18" spans="2:9" s="1" customFormat="1" ht="66.75" customHeight="1">
      <c r="B18" s="45">
        <v>11010200</v>
      </c>
      <c r="C18" s="67" t="s">
        <v>20</v>
      </c>
      <c r="D18" s="63">
        <f>E18</f>
        <v>97.72</v>
      </c>
      <c r="E18" s="69">
        <f>97.71+0.01</f>
        <v>97.72</v>
      </c>
      <c r="F18" s="70"/>
      <c r="G18" s="71"/>
      <c r="I18" s="21" t="e">
        <f>SUM(E18+F18-#REF!)</f>
        <v>#REF!</v>
      </c>
    </row>
    <row r="19" spans="2:9" s="1" customFormat="1" ht="39" customHeight="1">
      <c r="B19" s="50" t="s">
        <v>21</v>
      </c>
      <c r="C19" s="62" t="s">
        <v>22</v>
      </c>
      <c r="D19" s="63">
        <f>E19</f>
        <v>3152.73</v>
      </c>
      <c r="E19" s="64">
        <v>3152.73</v>
      </c>
      <c r="F19" s="65"/>
      <c r="G19" s="66"/>
      <c r="I19" s="21" t="e">
        <f>SUM(E19+F19-#REF!)</f>
        <v>#REF!</v>
      </c>
    </row>
    <row r="20" spans="2:9" s="1" customFormat="1" ht="43.5" customHeight="1">
      <c r="B20" s="45" t="s">
        <v>23</v>
      </c>
      <c r="C20" s="67" t="s">
        <v>24</v>
      </c>
      <c r="D20" s="63">
        <f>E20</f>
        <v>1753.65</v>
      </c>
      <c r="E20" s="69">
        <f>932.55+821.1</f>
        <v>1753.65</v>
      </c>
      <c r="F20" s="70"/>
      <c r="G20" s="71"/>
      <c r="I20" s="21" t="e">
        <f>SUM(E20+F20-#REF!)</f>
        <v>#REF!</v>
      </c>
    </row>
    <row r="21" spans="2:9" s="1" customFormat="1" ht="21" customHeight="1">
      <c r="B21" s="51">
        <v>20000000</v>
      </c>
      <c r="C21" s="72" t="s">
        <v>5</v>
      </c>
      <c r="D21" s="73">
        <f>E21+F21</f>
        <v>852.305</v>
      </c>
      <c r="E21" s="74">
        <f>E24+E27</f>
        <v>131.9</v>
      </c>
      <c r="F21" s="75">
        <f>F32</f>
        <v>720.405</v>
      </c>
      <c r="G21" s="76"/>
      <c r="I21" s="21" t="e">
        <f>SUM(E21+F21-#REF!)</f>
        <v>#REF!</v>
      </c>
    </row>
    <row r="22" spans="2:9" s="9" customFormat="1" ht="40.5" customHeight="1" hidden="1">
      <c r="B22" s="47">
        <v>21110000</v>
      </c>
      <c r="C22" s="77" t="s">
        <v>18</v>
      </c>
      <c r="D22" s="78">
        <f>E22+F22</f>
        <v>0</v>
      </c>
      <c r="E22" s="79"/>
      <c r="F22" s="80">
        <v>0</v>
      </c>
      <c r="G22" s="79"/>
      <c r="I22" s="21" t="e">
        <f>SUM(E22+F22-#REF!)</f>
        <v>#REF!</v>
      </c>
    </row>
    <row r="23" spans="2:9" s="9" customFormat="1" ht="60" customHeight="1" hidden="1">
      <c r="B23" s="133" t="s">
        <v>53</v>
      </c>
      <c r="C23" s="81" t="s">
        <v>54</v>
      </c>
      <c r="D23" s="78">
        <f>E23+F23</f>
        <v>0</v>
      </c>
      <c r="E23" s="79"/>
      <c r="F23" s="82"/>
      <c r="G23" s="79"/>
      <c r="I23" s="21"/>
    </row>
    <row r="24" spans="2:9" s="9" customFormat="1" ht="21" customHeight="1">
      <c r="B24" s="134">
        <v>21000000</v>
      </c>
      <c r="C24" s="127" t="s">
        <v>48</v>
      </c>
      <c r="D24" s="83">
        <f>E24</f>
        <v>0.6</v>
      </c>
      <c r="E24" s="84">
        <f>E25</f>
        <v>0.6</v>
      </c>
      <c r="F24" s="85"/>
      <c r="G24" s="86"/>
      <c r="I24" s="21"/>
    </row>
    <row r="25" spans="2:9" s="9" customFormat="1" ht="83.25" customHeight="1">
      <c r="B25" s="135">
        <v>21010000</v>
      </c>
      <c r="C25" s="132" t="s">
        <v>49</v>
      </c>
      <c r="D25" s="63">
        <f>E25</f>
        <v>0.6</v>
      </c>
      <c r="E25" s="64">
        <f>E26</f>
        <v>0.6</v>
      </c>
      <c r="F25" s="87"/>
      <c r="G25" s="74"/>
      <c r="I25" s="21"/>
    </row>
    <row r="26" spans="2:9" s="9" customFormat="1" ht="50.25" customHeight="1">
      <c r="B26" s="135">
        <v>21010300</v>
      </c>
      <c r="C26" s="128" t="s">
        <v>50</v>
      </c>
      <c r="D26" s="83">
        <f>E26</f>
        <v>0.6</v>
      </c>
      <c r="E26" s="84">
        <v>0.6</v>
      </c>
      <c r="F26" s="85"/>
      <c r="G26" s="86"/>
      <c r="I26" s="21"/>
    </row>
    <row r="27" spans="2:9" s="1" customFormat="1" ht="41.25" customHeight="1">
      <c r="B27" s="50">
        <v>22000000</v>
      </c>
      <c r="C27" s="62" t="s">
        <v>14</v>
      </c>
      <c r="D27" s="63">
        <f>D30+D28</f>
        <v>131.3</v>
      </c>
      <c r="E27" s="64">
        <f>E29+E30</f>
        <v>131.3</v>
      </c>
      <c r="F27" s="65"/>
      <c r="G27" s="66"/>
      <c r="I27" s="21" t="e">
        <f>SUM(E27+F27-#REF!)</f>
        <v>#REF!</v>
      </c>
    </row>
    <row r="28" spans="2:9" s="1" customFormat="1" ht="20.25" customHeight="1">
      <c r="B28" s="134">
        <v>22010000</v>
      </c>
      <c r="C28" s="127" t="s">
        <v>51</v>
      </c>
      <c r="D28" s="83">
        <f>E28</f>
        <v>60</v>
      </c>
      <c r="E28" s="84">
        <f>E29</f>
        <v>60</v>
      </c>
      <c r="F28" s="88"/>
      <c r="G28" s="89"/>
      <c r="I28" s="21"/>
    </row>
    <row r="29" spans="2:9" s="1" customFormat="1" ht="36" customHeight="1">
      <c r="B29" s="135">
        <v>22010300</v>
      </c>
      <c r="C29" s="132" t="s">
        <v>52</v>
      </c>
      <c r="D29" s="68">
        <f>E29</f>
        <v>60</v>
      </c>
      <c r="E29" s="69">
        <v>60</v>
      </c>
      <c r="F29" s="70"/>
      <c r="G29" s="71"/>
      <c r="I29" s="21"/>
    </row>
    <row r="30" spans="2:9" s="1" customFormat="1" ht="42" customHeight="1">
      <c r="B30" s="50">
        <v>22080000</v>
      </c>
      <c r="C30" s="62" t="s">
        <v>15</v>
      </c>
      <c r="D30" s="63">
        <f>E30+F30</f>
        <v>71.3</v>
      </c>
      <c r="E30" s="64">
        <f>E31</f>
        <v>71.3</v>
      </c>
      <c r="F30" s="65"/>
      <c r="G30" s="66"/>
      <c r="I30" s="21" t="e">
        <f>SUM(E30+F30-#REF!)</f>
        <v>#REF!</v>
      </c>
    </row>
    <row r="31" spans="2:9" s="1" customFormat="1" ht="41.25" customHeight="1">
      <c r="B31" s="45">
        <v>22080400</v>
      </c>
      <c r="C31" s="67" t="s">
        <v>16</v>
      </c>
      <c r="D31" s="63">
        <f>E31+F31</f>
        <v>71.3</v>
      </c>
      <c r="E31" s="69">
        <v>71.3</v>
      </c>
      <c r="F31" s="70"/>
      <c r="G31" s="71"/>
      <c r="I31" s="21" t="e">
        <f>SUM(E31+F31-#REF!)</f>
        <v>#REF!</v>
      </c>
    </row>
    <row r="32" spans="2:9" s="1" customFormat="1" ht="18" customHeight="1">
      <c r="B32" s="50">
        <v>25000000</v>
      </c>
      <c r="C32" s="62" t="s">
        <v>6</v>
      </c>
      <c r="D32" s="63">
        <f>E32+F32</f>
        <v>720.405</v>
      </c>
      <c r="E32" s="64"/>
      <c r="F32" s="90">
        <v>720.405</v>
      </c>
      <c r="G32" s="66"/>
      <c r="I32" s="21" t="e">
        <f>SUM(E32+F32-#REF!)</f>
        <v>#REF!</v>
      </c>
    </row>
    <row r="33" spans="2:10" s="1" customFormat="1" ht="24" customHeight="1">
      <c r="B33" s="46">
        <v>40000000</v>
      </c>
      <c r="C33" s="91" t="s">
        <v>7</v>
      </c>
      <c r="D33" s="92">
        <f>E33+F33</f>
        <v>243250.64563999997</v>
      </c>
      <c r="E33" s="93">
        <f>SUM(E34)</f>
        <v>242147.40563999998</v>
      </c>
      <c r="F33" s="79">
        <f>SUM(F34)</f>
        <v>1103.24</v>
      </c>
      <c r="G33" s="79">
        <f>SUM(G34)</f>
        <v>1103.24</v>
      </c>
      <c r="I33" s="21" t="e">
        <f>SUM(E33+F33-#REF!)</f>
        <v>#REF!</v>
      </c>
      <c r="J33" s="4"/>
    </row>
    <row r="34" spans="2:9" s="1" customFormat="1" ht="21" customHeight="1">
      <c r="B34" s="50">
        <v>41000000</v>
      </c>
      <c r="C34" s="62" t="s">
        <v>8</v>
      </c>
      <c r="D34" s="95">
        <f>E34+F34</f>
        <v>243250.64563999997</v>
      </c>
      <c r="E34" s="96">
        <f>E35+E41</f>
        <v>242147.40563999998</v>
      </c>
      <c r="F34" s="65">
        <f>F41</f>
        <v>1103.24</v>
      </c>
      <c r="G34" s="66">
        <f>G41</f>
        <v>1103.24</v>
      </c>
      <c r="I34" s="21" t="e">
        <f>SUM(E34+F34-#REF!)</f>
        <v>#REF!</v>
      </c>
    </row>
    <row r="35" spans="2:9" s="1" customFormat="1" ht="19.5" customHeight="1">
      <c r="B35" s="46">
        <v>41020000</v>
      </c>
      <c r="C35" s="97" t="s">
        <v>12</v>
      </c>
      <c r="D35" s="78">
        <f aca="true" t="shared" si="0" ref="D35:D41">E35+F35</f>
        <v>17717.84168</v>
      </c>
      <c r="E35" s="79">
        <f>E36+E39</f>
        <v>17717.84168</v>
      </c>
      <c r="F35" s="98">
        <f>F36+F37</f>
        <v>0</v>
      </c>
      <c r="G35" s="99">
        <f>G36+G37</f>
        <v>0</v>
      </c>
      <c r="I35" s="21" t="e">
        <f>SUM(E35+F35-#REF!)</f>
        <v>#REF!</v>
      </c>
    </row>
    <row r="36" spans="2:9" s="1" customFormat="1" ht="22.5" customHeight="1">
      <c r="B36" s="50">
        <v>41020100</v>
      </c>
      <c r="C36" s="62" t="s">
        <v>26</v>
      </c>
      <c r="D36" s="63">
        <f t="shared" si="0"/>
        <v>5048.8</v>
      </c>
      <c r="E36" s="64">
        <v>5048.8</v>
      </c>
      <c r="F36" s="65"/>
      <c r="G36" s="66"/>
      <c r="I36" s="21" t="e">
        <f>SUM(E36+F36-#REF!)</f>
        <v>#REF!</v>
      </c>
    </row>
    <row r="37" spans="2:9" s="1" customFormat="1" ht="54" customHeight="1" hidden="1">
      <c r="B37" s="45"/>
      <c r="C37" s="67"/>
      <c r="D37" s="63">
        <f t="shared" si="0"/>
        <v>0</v>
      </c>
      <c r="E37" s="69"/>
      <c r="F37" s="70"/>
      <c r="G37" s="71"/>
      <c r="I37" s="21" t="e">
        <f>SUM(E37+F37-#REF!)</f>
        <v>#REF!</v>
      </c>
    </row>
    <row r="38" spans="2:9" s="1" customFormat="1" ht="92.25" customHeight="1" hidden="1">
      <c r="B38" s="45"/>
      <c r="C38" s="67"/>
      <c r="D38" s="63">
        <f t="shared" si="0"/>
        <v>0</v>
      </c>
      <c r="E38" s="69"/>
      <c r="F38" s="70"/>
      <c r="G38" s="71"/>
      <c r="I38" s="21" t="e">
        <f>SUM(E38+F38-#REF!)</f>
        <v>#REF!</v>
      </c>
    </row>
    <row r="39" spans="2:9" s="1" customFormat="1" ht="56.25" customHeight="1">
      <c r="B39" s="45">
        <v>41020200</v>
      </c>
      <c r="C39" s="100" t="s">
        <v>58</v>
      </c>
      <c r="D39" s="142">
        <f t="shared" si="0"/>
        <v>12669.04168</v>
      </c>
      <c r="E39" s="69">
        <f>7916.2+10059.8-5306.95832</f>
        <v>12669.04168</v>
      </c>
      <c r="F39" s="70"/>
      <c r="G39" s="71"/>
      <c r="I39" s="21"/>
    </row>
    <row r="40" spans="2:9" s="1" customFormat="1" ht="71.25" customHeight="1">
      <c r="B40" s="50"/>
      <c r="C40" s="143" t="s">
        <v>73</v>
      </c>
      <c r="D40" s="63">
        <f>E40</f>
        <v>4752.8416799999995</v>
      </c>
      <c r="E40" s="64">
        <f>10059.8-5306.95832</f>
        <v>4752.8416799999995</v>
      </c>
      <c r="F40" s="65"/>
      <c r="G40" s="66"/>
      <c r="I40" s="21"/>
    </row>
    <row r="41" spans="2:11" s="1" customFormat="1" ht="27" customHeight="1">
      <c r="B41" s="51">
        <v>41030000</v>
      </c>
      <c r="C41" s="101" t="s">
        <v>74</v>
      </c>
      <c r="D41" s="95">
        <f t="shared" si="0"/>
        <v>225532.80395999996</v>
      </c>
      <c r="E41" s="96">
        <f>E42+E43+E44+E45+E47+E49+E63+E46+E60+E61</f>
        <v>224429.56395999997</v>
      </c>
      <c r="F41" s="74">
        <f>F63+F62</f>
        <v>1103.24</v>
      </c>
      <c r="G41" s="74">
        <f>SUM(G42:G63)</f>
        <v>1103.24</v>
      </c>
      <c r="I41" s="21" t="e">
        <f>SUM(E41+F41-#REF!)</f>
        <v>#REF!</v>
      </c>
      <c r="K41" s="10" t="s">
        <v>11</v>
      </c>
    </row>
    <row r="42" spans="2:11" s="1" customFormat="1" ht="81.75" customHeight="1">
      <c r="B42" s="50" t="s">
        <v>28</v>
      </c>
      <c r="C42" s="62" t="s">
        <v>69</v>
      </c>
      <c r="D42" s="63">
        <f>E42</f>
        <v>77128.3</v>
      </c>
      <c r="E42" s="64">
        <v>77128.3</v>
      </c>
      <c r="F42" s="75"/>
      <c r="G42" s="76"/>
      <c r="I42" s="21"/>
      <c r="J42" s="56"/>
      <c r="K42" s="10"/>
    </row>
    <row r="43" spans="2:11" s="1" customFormat="1" ht="84.75" customHeight="1">
      <c r="B43" s="50" t="s">
        <v>29</v>
      </c>
      <c r="C43" s="62" t="s">
        <v>38</v>
      </c>
      <c r="D43" s="63">
        <f aca="true" t="shared" si="1" ref="D43:D58">E43</f>
        <v>57548.4</v>
      </c>
      <c r="E43" s="64">
        <f>46981.3+10567.1</f>
        <v>57548.4</v>
      </c>
      <c r="F43" s="75"/>
      <c r="G43" s="76"/>
      <c r="I43" s="21"/>
      <c r="K43" s="10"/>
    </row>
    <row r="44" spans="2:11" s="1" customFormat="1" ht="53.25" customHeight="1">
      <c r="B44" s="45" t="s">
        <v>30</v>
      </c>
      <c r="C44" s="67" t="s">
        <v>39</v>
      </c>
      <c r="D44" s="83">
        <f t="shared" si="1"/>
        <v>3297.4</v>
      </c>
      <c r="E44" s="69">
        <v>3297.4</v>
      </c>
      <c r="F44" s="94"/>
      <c r="G44" s="102"/>
      <c r="I44" s="21"/>
      <c r="K44" s="10"/>
    </row>
    <row r="45" spans="2:11" s="1" customFormat="1" ht="135" customHeight="1">
      <c r="B45" s="50" t="s">
        <v>31</v>
      </c>
      <c r="C45" s="62" t="s">
        <v>70</v>
      </c>
      <c r="D45" s="63">
        <f t="shared" si="1"/>
        <v>688.4</v>
      </c>
      <c r="E45" s="64">
        <f>743.3-54.9</f>
        <v>688.4</v>
      </c>
      <c r="F45" s="75"/>
      <c r="G45" s="76"/>
      <c r="I45" s="21"/>
      <c r="K45" s="10"/>
    </row>
    <row r="46" spans="2:11" s="1" customFormat="1" ht="58.5" customHeight="1">
      <c r="B46" s="50">
        <v>41033600</v>
      </c>
      <c r="C46" s="113" t="s">
        <v>76</v>
      </c>
      <c r="D46" s="63">
        <f t="shared" si="1"/>
        <v>649.8</v>
      </c>
      <c r="E46" s="64">
        <f>464.1+185.7</f>
        <v>649.8</v>
      </c>
      <c r="F46" s="75"/>
      <c r="G46" s="76"/>
      <c r="I46" s="21"/>
      <c r="K46" s="10"/>
    </row>
    <row r="47" spans="2:11" s="1" customFormat="1" ht="24" customHeight="1">
      <c r="B47" s="50">
        <v>41033900</v>
      </c>
      <c r="C47" s="62" t="s">
        <v>32</v>
      </c>
      <c r="D47" s="63">
        <f t="shared" si="1"/>
        <v>36984.656440000006</v>
      </c>
      <c r="E47" s="151">
        <f>20903.3+27918.5-11837.14356</f>
        <v>36984.656440000006</v>
      </c>
      <c r="F47" s="75"/>
      <c r="G47" s="76"/>
      <c r="I47" s="21" t="e">
        <f>SUM(E47+F47-#REF!)</f>
        <v>#REF!</v>
      </c>
      <c r="K47" s="10"/>
    </row>
    <row r="48" spans="2:11" s="1" customFormat="1" ht="47.25" customHeight="1">
      <c r="B48" s="50"/>
      <c r="C48" s="62" t="s">
        <v>71</v>
      </c>
      <c r="D48" s="63">
        <f>E48</f>
        <v>16081.35644</v>
      </c>
      <c r="E48" s="151">
        <f>27918.5-11837.14356</f>
        <v>16081.35644</v>
      </c>
      <c r="F48" s="75"/>
      <c r="G48" s="76"/>
      <c r="I48" s="21"/>
      <c r="K48" s="10"/>
    </row>
    <row r="49" spans="2:11" s="1" customFormat="1" ht="20.25" customHeight="1">
      <c r="B49" s="50">
        <v>41034200</v>
      </c>
      <c r="C49" s="62" t="s">
        <v>33</v>
      </c>
      <c r="D49" s="63">
        <f t="shared" si="1"/>
        <v>28433.799999999996</v>
      </c>
      <c r="E49" s="64">
        <f>11147.9+17054.3+231.6</f>
        <v>28433.799999999996</v>
      </c>
      <c r="F49" s="65"/>
      <c r="G49" s="66"/>
      <c r="I49" s="21" t="e">
        <f>SUM(E49+F49-#REF!)</f>
        <v>#REF!</v>
      </c>
      <c r="K49" s="17" t="s">
        <v>11</v>
      </c>
    </row>
    <row r="50" spans="2:9" s="1" customFormat="1" ht="129" customHeight="1" hidden="1">
      <c r="B50" s="48"/>
      <c r="C50" s="67"/>
      <c r="D50" s="63">
        <f t="shared" si="1"/>
        <v>0</v>
      </c>
      <c r="E50" s="69"/>
      <c r="F50" s="103">
        <v>0</v>
      </c>
      <c r="G50" s="104" t="s">
        <v>11</v>
      </c>
      <c r="I50" s="21" t="e">
        <f>SUM(E50+F50-#REF!)</f>
        <v>#REF!</v>
      </c>
    </row>
    <row r="51" spans="2:9" s="1" customFormat="1" ht="294.75" customHeight="1" hidden="1">
      <c r="B51" s="48"/>
      <c r="C51" s="67"/>
      <c r="D51" s="63">
        <f t="shared" si="1"/>
        <v>0</v>
      </c>
      <c r="E51" s="69"/>
      <c r="F51" s="70"/>
      <c r="G51" s="71"/>
      <c r="I51" s="21" t="e">
        <f>SUM(E51+F51-#REF!)</f>
        <v>#REF!</v>
      </c>
    </row>
    <row r="52" spans="2:9" s="1" customFormat="1" ht="71.25" customHeight="1" hidden="1">
      <c r="B52" s="48"/>
      <c r="C52" s="67"/>
      <c r="D52" s="63">
        <f t="shared" si="1"/>
        <v>0</v>
      </c>
      <c r="E52" s="69"/>
      <c r="F52" s="70"/>
      <c r="G52" s="71"/>
      <c r="I52" s="21" t="e">
        <f>SUM(E52+F52-#REF!)</f>
        <v>#REF!</v>
      </c>
    </row>
    <row r="53" spans="2:9" s="1" customFormat="1" ht="71.25" customHeight="1" hidden="1">
      <c r="B53" s="48"/>
      <c r="C53" s="67"/>
      <c r="D53" s="63">
        <f t="shared" si="1"/>
        <v>0</v>
      </c>
      <c r="E53" s="69"/>
      <c r="F53" s="70"/>
      <c r="G53" s="71"/>
      <c r="I53" s="21" t="e">
        <f>SUM(E53+F53-#REF!)</f>
        <v>#REF!</v>
      </c>
    </row>
    <row r="54" spans="2:9" s="1" customFormat="1" ht="73.5" customHeight="1" hidden="1">
      <c r="B54" s="48"/>
      <c r="C54" s="67"/>
      <c r="D54" s="63">
        <f t="shared" si="1"/>
        <v>0</v>
      </c>
      <c r="E54" s="69"/>
      <c r="F54" s="103">
        <v>0</v>
      </c>
      <c r="G54" s="105">
        <v>0</v>
      </c>
      <c r="I54" s="21" t="e">
        <f>SUM(E54+F54-#REF!)</f>
        <v>#REF!</v>
      </c>
    </row>
    <row r="55" spans="2:9" s="1" customFormat="1" ht="72" customHeight="1" hidden="1">
      <c r="B55" s="136"/>
      <c r="C55" s="67"/>
      <c r="D55" s="63">
        <f t="shared" si="1"/>
        <v>0</v>
      </c>
      <c r="E55" s="106">
        <v>0</v>
      </c>
      <c r="F55" s="70">
        <v>15724.9</v>
      </c>
      <c r="G55" s="71"/>
      <c r="I55" s="21" t="e">
        <f>SUM(E55+F55-#REF!)</f>
        <v>#REF!</v>
      </c>
    </row>
    <row r="56" spans="2:9" s="1" customFormat="1" ht="147" customHeight="1" hidden="1">
      <c r="B56" s="48"/>
      <c r="C56" s="67"/>
      <c r="D56" s="63">
        <f t="shared" si="1"/>
        <v>0</v>
      </c>
      <c r="E56" s="69"/>
      <c r="F56" s="70"/>
      <c r="G56" s="71"/>
      <c r="I56" s="21" t="e">
        <f>SUM(E56+F56-#REF!)</f>
        <v>#REF!</v>
      </c>
    </row>
    <row r="57" spans="2:9" s="1" customFormat="1" ht="75.75" customHeight="1" hidden="1">
      <c r="B57" s="136"/>
      <c r="C57" s="67"/>
      <c r="D57" s="63">
        <f t="shared" si="1"/>
        <v>0</v>
      </c>
      <c r="E57" s="69"/>
      <c r="F57" s="70"/>
      <c r="G57" s="71"/>
      <c r="I57" s="21" t="e">
        <f>SUM(E57+F57-#REF!)</f>
        <v>#REF!</v>
      </c>
    </row>
    <row r="58" spans="2:9" s="1" customFormat="1" ht="77.25" customHeight="1" hidden="1">
      <c r="B58" s="137"/>
      <c r="C58" s="77"/>
      <c r="D58" s="63">
        <f t="shared" si="1"/>
        <v>0</v>
      </c>
      <c r="E58" s="69"/>
      <c r="F58" s="70"/>
      <c r="G58" s="71"/>
      <c r="I58" s="21" t="e">
        <f>SUM(E58+F58-#REF!)</f>
        <v>#REF!</v>
      </c>
    </row>
    <row r="59" spans="2:9" s="1" customFormat="1" ht="54" customHeight="1">
      <c r="B59" s="137"/>
      <c r="C59" s="62" t="s">
        <v>72</v>
      </c>
      <c r="D59" s="63">
        <f>E59</f>
        <v>17054.3</v>
      </c>
      <c r="E59" s="69">
        <v>17054.3</v>
      </c>
      <c r="F59" s="70"/>
      <c r="G59" s="71"/>
      <c r="I59" s="21"/>
    </row>
    <row r="60" spans="2:9" s="1" customFormat="1" ht="89.25" customHeight="1">
      <c r="B60" s="52">
        <v>41035300</v>
      </c>
      <c r="C60" s="148" t="s">
        <v>87</v>
      </c>
      <c r="D60" s="63">
        <v>520</v>
      </c>
      <c r="E60" s="64">
        <v>520</v>
      </c>
      <c r="F60" s="70"/>
      <c r="G60" s="71"/>
      <c r="I60" s="21"/>
    </row>
    <row r="61" spans="2:9" s="1" customFormat="1" ht="54" customHeight="1">
      <c r="B61" s="149">
        <v>41035400</v>
      </c>
      <c r="C61" s="147" t="s">
        <v>88</v>
      </c>
      <c r="D61" s="142">
        <v>37.235</v>
      </c>
      <c r="E61" s="69">
        <f>37.235-14.722</f>
        <v>22.512999999999998</v>
      </c>
      <c r="F61" s="70"/>
      <c r="G61" s="71"/>
      <c r="I61" s="21"/>
    </row>
    <row r="62" spans="2:9" s="1" customFormat="1" ht="54" customHeight="1">
      <c r="B62" s="52">
        <v>41034500</v>
      </c>
      <c r="C62" s="132" t="s">
        <v>95</v>
      </c>
      <c r="D62" s="142"/>
      <c r="E62" s="64"/>
      <c r="F62" s="162">
        <v>1103.24</v>
      </c>
      <c r="G62" s="66">
        <v>1103.24</v>
      </c>
      <c r="I62" s="21"/>
    </row>
    <row r="63" spans="2:9" s="1" customFormat="1" ht="22.5" customHeight="1">
      <c r="B63" s="52">
        <v>41035000</v>
      </c>
      <c r="C63" s="107" t="s">
        <v>37</v>
      </c>
      <c r="D63" s="108">
        <f>E63+F63</f>
        <v>19156.29452</v>
      </c>
      <c r="E63" s="152">
        <f>E65+E87+E66</f>
        <v>19156.29452</v>
      </c>
      <c r="F63" s="152">
        <f>F65+F87+F66</f>
        <v>0</v>
      </c>
      <c r="G63" s="152">
        <f>G65+G87+G66</f>
        <v>0</v>
      </c>
      <c r="I63" s="21"/>
    </row>
    <row r="64" spans="2:9" s="1" customFormat="1" ht="21" customHeight="1">
      <c r="B64" s="52"/>
      <c r="C64" s="109" t="s">
        <v>41</v>
      </c>
      <c r="D64" s="153"/>
      <c r="E64" s="152"/>
      <c r="F64" s="154"/>
      <c r="G64" s="155"/>
      <c r="I64" s="21"/>
    </row>
    <row r="65" spans="2:9" s="1" customFormat="1" ht="41.25" customHeight="1">
      <c r="B65" s="52"/>
      <c r="C65" s="110" t="s">
        <v>57</v>
      </c>
      <c r="D65" s="108">
        <f>E65</f>
        <v>1479.9890000000003</v>
      </c>
      <c r="E65" s="151">
        <f>234-139.46+340.3+617.62-8.6+49.8+153.666+200.063+25.9+6.7</f>
        <v>1479.9890000000003</v>
      </c>
      <c r="F65" s="154"/>
      <c r="G65" s="155"/>
      <c r="I65" s="21"/>
    </row>
    <row r="66" spans="2:9" s="1" customFormat="1" ht="26.25" customHeight="1">
      <c r="B66" s="52"/>
      <c r="C66" s="110" t="s">
        <v>59</v>
      </c>
      <c r="D66" s="108">
        <f>E66</f>
        <v>17263.72552</v>
      </c>
      <c r="E66" s="156">
        <f>E68+E69+E70+E71+E72+E73+E74+E75+E76+E77+E78+E80+E81+E82+E83+E84+E85+E86+E79</f>
        <v>17263.72552</v>
      </c>
      <c r="F66" s="154"/>
      <c r="G66" s="155"/>
      <c r="I66" s="21"/>
    </row>
    <row r="67" spans="2:9" s="1" customFormat="1" ht="26.25" customHeight="1">
      <c r="B67" s="52"/>
      <c r="C67" s="110" t="s">
        <v>41</v>
      </c>
      <c r="D67" s="108"/>
      <c r="E67" s="156"/>
      <c r="F67" s="154"/>
      <c r="G67" s="155"/>
      <c r="I67" s="21"/>
    </row>
    <row r="68" spans="2:9" s="1" customFormat="1" ht="45.75" customHeight="1">
      <c r="B68" s="52"/>
      <c r="C68" s="139" t="s">
        <v>60</v>
      </c>
      <c r="D68" s="108">
        <f>E68</f>
        <v>2638.18741</v>
      </c>
      <c r="E68" s="156">
        <f>3859.705-1221.51759</f>
        <v>2638.18741</v>
      </c>
      <c r="F68" s="154"/>
      <c r="G68" s="155"/>
      <c r="I68" s="21"/>
    </row>
    <row r="69" spans="2:9" s="1" customFormat="1" ht="48.75" customHeight="1">
      <c r="B69" s="52"/>
      <c r="C69" s="139" t="s">
        <v>61</v>
      </c>
      <c r="D69" s="108">
        <f aca="true" t="shared" si="2" ref="D69:D86">E69</f>
        <v>1000.4340500000001</v>
      </c>
      <c r="E69" s="156">
        <f>1995.5+37.2-1032.26595</f>
        <v>1000.4340500000001</v>
      </c>
      <c r="F69" s="154"/>
      <c r="G69" s="155"/>
      <c r="I69" s="21"/>
    </row>
    <row r="70" spans="2:9" s="1" customFormat="1" ht="70.5" customHeight="1">
      <c r="B70" s="52"/>
      <c r="C70" s="139" t="s">
        <v>62</v>
      </c>
      <c r="D70" s="108">
        <f t="shared" si="2"/>
        <v>734.0028799999999</v>
      </c>
      <c r="E70" s="156">
        <f>1481.6-747.59712</f>
        <v>734.0028799999999</v>
      </c>
      <c r="F70" s="154"/>
      <c r="G70" s="155"/>
      <c r="I70" s="21"/>
    </row>
    <row r="71" spans="2:9" s="1" customFormat="1" ht="51" customHeight="1">
      <c r="B71" s="52"/>
      <c r="C71" s="139" t="s">
        <v>63</v>
      </c>
      <c r="D71" s="108">
        <f t="shared" si="2"/>
        <v>730.5156900000001</v>
      </c>
      <c r="E71" s="156">
        <f>1451.2-720.68431</f>
        <v>730.5156900000001</v>
      </c>
      <c r="F71" s="154"/>
      <c r="G71" s="155"/>
      <c r="I71" s="21"/>
    </row>
    <row r="72" spans="2:9" s="1" customFormat="1" ht="90" customHeight="1">
      <c r="B72" s="52"/>
      <c r="C72" s="139" t="s">
        <v>68</v>
      </c>
      <c r="D72" s="108">
        <f t="shared" si="2"/>
        <v>3747.5</v>
      </c>
      <c r="E72" s="156">
        <v>3747.5</v>
      </c>
      <c r="F72" s="154"/>
      <c r="G72" s="155"/>
      <c r="I72" s="21"/>
    </row>
    <row r="73" spans="2:9" s="1" customFormat="1" ht="86.25" customHeight="1">
      <c r="B73" s="52"/>
      <c r="C73" s="139" t="s">
        <v>64</v>
      </c>
      <c r="D73" s="108">
        <f t="shared" si="2"/>
        <v>4201.845</v>
      </c>
      <c r="E73" s="156">
        <f>4801.1-599.255</f>
        <v>4201.845</v>
      </c>
      <c r="F73" s="154"/>
      <c r="G73" s="155"/>
      <c r="I73" s="21"/>
    </row>
    <row r="74" spans="2:9" s="1" customFormat="1" ht="54.75" customHeight="1">
      <c r="B74" s="52"/>
      <c r="C74" s="139" t="s">
        <v>65</v>
      </c>
      <c r="D74" s="108">
        <f t="shared" si="2"/>
        <v>358.23649</v>
      </c>
      <c r="E74" s="156">
        <f>356.6+33.548-31.91151</f>
        <v>358.23649</v>
      </c>
      <c r="F74" s="154"/>
      <c r="G74" s="155"/>
      <c r="I74" s="21"/>
    </row>
    <row r="75" spans="2:9" s="1" customFormat="1" ht="54" customHeight="1">
      <c r="B75" s="52"/>
      <c r="C75" s="139" t="s">
        <v>66</v>
      </c>
      <c r="D75" s="108">
        <f t="shared" si="2"/>
        <v>2540.1</v>
      </c>
      <c r="E75" s="156">
        <v>2540.1</v>
      </c>
      <c r="F75" s="154"/>
      <c r="G75" s="155"/>
      <c r="I75" s="21"/>
    </row>
    <row r="76" spans="2:9" s="1" customFormat="1" ht="70.5" customHeight="1">
      <c r="B76" s="52"/>
      <c r="C76" s="140" t="s">
        <v>67</v>
      </c>
      <c r="D76" s="108">
        <f t="shared" si="2"/>
        <v>139.46</v>
      </c>
      <c r="E76" s="156">
        <v>139.46</v>
      </c>
      <c r="F76" s="154"/>
      <c r="G76" s="155"/>
      <c r="I76" s="21"/>
    </row>
    <row r="77" spans="2:9" s="1" customFormat="1" ht="68.25" customHeight="1">
      <c r="B77" s="52"/>
      <c r="C77" s="139" t="s">
        <v>79</v>
      </c>
      <c r="D77" s="108">
        <f t="shared" si="2"/>
        <v>150</v>
      </c>
      <c r="E77" s="156">
        <v>150</v>
      </c>
      <c r="F77" s="154"/>
      <c r="G77" s="155"/>
      <c r="I77" s="21"/>
    </row>
    <row r="78" spans="2:9" s="1" customFormat="1" ht="80.25" customHeight="1">
      <c r="B78" s="52"/>
      <c r="C78" s="145" t="s">
        <v>92</v>
      </c>
      <c r="D78" s="108">
        <f t="shared" si="2"/>
        <v>25</v>
      </c>
      <c r="E78" s="156">
        <f>25</f>
        <v>25</v>
      </c>
      <c r="F78" s="154"/>
      <c r="G78" s="155"/>
      <c r="I78" s="21"/>
    </row>
    <row r="79" spans="2:9" s="1" customFormat="1" ht="80.25" customHeight="1">
      <c r="B79" s="52"/>
      <c r="C79" s="145" t="s">
        <v>91</v>
      </c>
      <c r="D79" s="108">
        <f t="shared" si="2"/>
        <v>190.5</v>
      </c>
      <c r="E79" s="156">
        <v>190.5</v>
      </c>
      <c r="F79" s="154"/>
      <c r="G79" s="155"/>
      <c r="I79" s="21"/>
    </row>
    <row r="80" spans="2:9" s="1" customFormat="1" ht="57.75" customHeight="1">
      <c r="B80" s="52"/>
      <c r="C80" s="139" t="s">
        <v>80</v>
      </c>
      <c r="D80" s="108">
        <f t="shared" si="2"/>
        <v>129</v>
      </c>
      <c r="E80" s="156">
        <v>129</v>
      </c>
      <c r="F80" s="154"/>
      <c r="G80" s="155"/>
      <c r="I80" s="21"/>
    </row>
    <row r="81" spans="2:9" s="1" customFormat="1" ht="70.5" customHeight="1">
      <c r="B81" s="52"/>
      <c r="C81" s="139" t="s">
        <v>81</v>
      </c>
      <c r="D81" s="108">
        <f t="shared" si="2"/>
        <v>207.204</v>
      </c>
      <c r="E81" s="156">
        <v>207.204</v>
      </c>
      <c r="F81" s="154"/>
      <c r="G81" s="155"/>
      <c r="I81" s="21"/>
    </row>
    <row r="82" spans="2:9" s="1" customFormat="1" ht="64.5" customHeight="1">
      <c r="B82" s="52"/>
      <c r="C82" s="139" t="s">
        <v>82</v>
      </c>
      <c r="D82" s="108">
        <f t="shared" si="2"/>
        <v>200</v>
      </c>
      <c r="E82" s="156">
        <v>200</v>
      </c>
      <c r="F82" s="154"/>
      <c r="G82" s="155"/>
      <c r="I82" s="21"/>
    </row>
    <row r="83" spans="2:9" s="1" customFormat="1" ht="52.5" customHeight="1">
      <c r="B83" s="52"/>
      <c r="C83" s="139" t="s">
        <v>83</v>
      </c>
      <c r="D83" s="108">
        <f t="shared" si="2"/>
        <v>111.74</v>
      </c>
      <c r="E83" s="156">
        <v>111.74</v>
      </c>
      <c r="F83" s="154"/>
      <c r="G83" s="155"/>
      <c r="I83" s="21"/>
    </row>
    <row r="84" spans="2:9" s="1" customFormat="1" ht="87" customHeight="1">
      <c r="B84" s="52"/>
      <c r="C84" s="140" t="s">
        <v>84</v>
      </c>
      <c r="D84" s="108">
        <f t="shared" si="2"/>
        <v>70</v>
      </c>
      <c r="E84" s="156">
        <v>70</v>
      </c>
      <c r="F84" s="154"/>
      <c r="G84" s="155"/>
      <c r="I84" s="21"/>
    </row>
    <row r="85" spans="2:9" s="1" customFormat="1" ht="87" customHeight="1">
      <c r="B85" s="160"/>
      <c r="C85" s="146" t="s">
        <v>93</v>
      </c>
      <c r="D85" s="108">
        <f t="shared" si="2"/>
        <v>20</v>
      </c>
      <c r="E85" s="156">
        <v>20</v>
      </c>
      <c r="F85" s="154"/>
      <c r="G85" s="155"/>
      <c r="I85" s="21"/>
    </row>
    <row r="86" spans="2:9" s="1" customFormat="1" ht="65.25" customHeight="1">
      <c r="B86" s="52"/>
      <c r="C86" s="161" t="s">
        <v>94</v>
      </c>
      <c r="D86" s="108">
        <f t="shared" si="2"/>
        <v>70</v>
      </c>
      <c r="E86" s="156">
        <v>70</v>
      </c>
      <c r="F86" s="154"/>
      <c r="G86" s="155"/>
      <c r="I86" s="21"/>
    </row>
    <row r="87" spans="2:9" s="1" customFormat="1" ht="24" customHeight="1">
      <c r="B87" s="52"/>
      <c r="C87" s="111" t="s">
        <v>40</v>
      </c>
      <c r="D87" s="108">
        <f>E87</f>
        <v>412.58000000000004</v>
      </c>
      <c r="E87" s="156">
        <f>E90+E91+E92+E93+E94+E95+E96+E97+E98+E99+E89</f>
        <v>412.58000000000004</v>
      </c>
      <c r="F87" s="154"/>
      <c r="G87" s="155"/>
      <c r="I87" s="21"/>
    </row>
    <row r="88" spans="2:9" s="1" customFormat="1" ht="29.25" customHeight="1">
      <c r="B88" s="52"/>
      <c r="C88" s="111" t="s">
        <v>41</v>
      </c>
      <c r="D88" s="157"/>
      <c r="E88" s="156"/>
      <c r="F88" s="154"/>
      <c r="G88" s="155"/>
      <c r="I88" s="21"/>
    </row>
    <row r="89" spans="2:9" s="1" customFormat="1" ht="51" customHeight="1">
      <c r="B89" s="52"/>
      <c r="C89" s="111" t="s">
        <v>90</v>
      </c>
      <c r="D89" s="157">
        <f aca="true" t="shared" si="3" ref="D89:D97">E89</f>
        <v>55</v>
      </c>
      <c r="E89" s="156">
        <v>55</v>
      </c>
      <c r="F89" s="154"/>
      <c r="G89" s="155"/>
      <c r="I89" s="21"/>
    </row>
    <row r="90" spans="2:9" s="1" customFormat="1" ht="44.25" customHeight="1">
      <c r="B90" s="52"/>
      <c r="C90" s="129" t="s">
        <v>36</v>
      </c>
      <c r="D90" s="157">
        <f t="shared" si="3"/>
        <v>78</v>
      </c>
      <c r="E90" s="156">
        <v>78</v>
      </c>
      <c r="F90" s="158"/>
      <c r="G90" s="159"/>
      <c r="I90" s="21"/>
    </row>
    <row r="91" spans="2:9" s="1" customFormat="1" ht="36.75" customHeight="1">
      <c r="B91" s="52"/>
      <c r="C91" s="112" t="s">
        <v>34</v>
      </c>
      <c r="D91" s="108">
        <f t="shared" si="3"/>
        <v>21.4</v>
      </c>
      <c r="E91" s="151">
        <v>21.4</v>
      </c>
      <c r="F91" s="158"/>
      <c r="G91" s="159"/>
      <c r="I91" s="21"/>
    </row>
    <row r="92" spans="2:9" s="1" customFormat="1" ht="75" customHeight="1">
      <c r="B92" s="52"/>
      <c r="C92" s="100" t="s">
        <v>45</v>
      </c>
      <c r="D92" s="108">
        <f t="shared" si="3"/>
        <v>11.5</v>
      </c>
      <c r="E92" s="151">
        <v>11.5</v>
      </c>
      <c r="F92" s="158"/>
      <c r="G92" s="159"/>
      <c r="I92" s="21"/>
    </row>
    <row r="93" spans="2:9" s="1" customFormat="1" ht="52.5" customHeight="1">
      <c r="B93" s="52"/>
      <c r="C93" s="112" t="s">
        <v>89</v>
      </c>
      <c r="D93" s="108">
        <f t="shared" si="3"/>
        <v>110</v>
      </c>
      <c r="E93" s="151">
        <f>67.6+42.4</f>
        <v>110</v>
      </c>
      <c r="F93" s="158"/>
      <c r="G93" s="159"/>
      <c r="I93" s="21"/>
    </row>
    <row r="94" spans="2:9" s="1" customFormat="1" ht="60.75" customHeight="1">
      <c r="B94" s="52"/>
      <c r="C94" s="112" t="s">
        <v>35</v>
      </c>
      <c r="D94" s="108">
        <f t="shared" si="3"/>
        <v>20</v>
      </c>
      <c r="E94" s="151">
        <v>20</v>
      </c>
      <c r="F94" s="158"/>
      <c r="G94" s="159"/>
      <c r="I94" s="21"/>
    </row>
    <row r="95" spans="2:9" s="1" customFormat="1" ht="73.5" customHeight="1">
      <c r="B95" s="52"/>
      <c r="C95" s="129" t="s">
        <v>55</v>
      </c>
      <c r="D95" s="108">
        <f t="shared" si="3"/>
        <v>1.8</v>
      </c>
      <c r="E95" s="151">
        <v>1.8</v>
      </c>
      <c r="F95" s="158"/>
      <c r="G95" s="159"/>
      <c r="I95" s="21"/>
    </row>
    <row r="96" spans="2:9" s="1" customFormat="1" ht="75.75" customHeight="1">
      <c r="B96" s="52"/>
      <c r="C96" s="129" t="s">
        <v>46</v>
      </c>
      <c r="D96" s="108">
        <f t="shared" si="3"/>
        <v>9.9</v>
      </c>
      <c r="E96" s="151">
        <v>9.9</v>
      </c>
      <c r="F96" s="158"/>
      <c r="G96" s="159"/>
      <c r="I96" s="21"/>
    </row>
    <row r="97" spans="2:9" s="1" customFormat="1" ht="56.25" customHeight="1">
      <c r="B97" s="52"/>
      <c r="C97" s="132" t="s">
        <v>56</v>
      </c>
      <c r="D97" s="108">
        <f t="shared" si="3"/>
        <v>50</v>
      </c>
      <c r="E97" s="151">
        <f>30+20</f>
        <v>50</v>
      </c>
      <c r="F97" s="158"/>
      <c r="G97" s="159"/>
      <c r="I97" s="21"/>
    </row>
    <row r="98" spans="2:9" s="1" customFormat="1" ht="84" customHeight="1">
      <c r="B98" s="52"/>
      <c r="C98" s="150" t="s">
        <v>85</v>
      </c>
      <c r="D98" s="108">
        <v>5</v>
      </c>
      <c r="E98" s="151">
        <v>5</v>
      </c>
      <c r="F98" s="158"/>
      <c r="G98" s="159"/>
      <c r="I98" s="21"/>
    </row>
    <row r="99" spans="2:9" s="1" customFormat="1" ht="72" customHeight="1">
      <c r="B99" s="52"/>
      <c r="C99" s="113" t="s">
        <v>86</v>
      </c>
      <c r="D99" s="108">
        <v>49.98</v>
      </c>
      <c r="E99" s="151">
        <v>49.98</v>
      </c>
      <c r="F99" s="158"/>
      <c r="G99" s="159"/>
      <c r="I99" s="21"/>
    </row>
    <row r="100" spans="2:14" s="1" customFormat="1" ht="22.5" customHeight="1">
      <c r="B100" s="138"/>
      <c r="C100" s="72" t="s">
        <v>9</v>
      </c>
      <c r="D100" s="95">
        <f>E100+F100</f>
        <v>259016.82590999999</v>
      </c>
      <c r="E100" s="96">
        <f>E14+E21+E33</f>
        <v>257193.18091</v>
      </c>
      <c r="F100" s="76">
        <f>F32+F41</f>
        <v>1823.645</v>
      </c>
      <c r="G100" s="76">
        <f>G32+G41</f>
        <v>1103.24</v>
      </c>
      <c r="I100" s="21" t="e">
        <f>SUM(E100+F100-#REF!)</f>
        <v>#REF!</v>
      </c>
      <c r="J100" s="4"/>
      <c r="K100" s="16"/>
      <c r="L100" s="16"/>
      <c r="M100" s="18"/>
      <c r="N100" s="19"/>
    </row>
    <row r="101" spans="2:9" s="1" customFormat="1" ht="6" customHeight="1" hidden="1">
      <c r="B101" s="49"/>
      <c r="C101" s="91"/>
      <c r="D101" s="91"/>
      <c r="E101" s="114"/>
      <c r="F101" s="115"/>
      <c r="G101" s="116"/>
      <c r="I101" s="21" t="e">
        <f>SUM(E101+F101-#REF!)</f>
        <v>#REF!</v>
      </c>
    </row>
    <row r="102" spans="2:9" s="1" customFormat="1" ht="24" customHeight="1">
      <c r="B102" s="117"/>
      <c r="C102" s="118"/>
      <c r="D102" s="118"/>
      <c r="E102" s="119"/>
      <c r="F102" s="118"/>
      <c r="G102" s="118"/>
      <c r="I102" s="21" t="e">
        <f>SUM(E102+F102-#REF!)</f>
        <v>#REF!</v>
      </c>
    </row>
    <row r="103" spans="2:9" s="1" customFormat="1" ht="21" customHeight="1">
      <c r="B103" s="117"/>
      <c r="C103" s="118"/>
      <c r="D103" s="118"/>
      <c r="E103" s="119"/>
      <c r="F103" s="118"/>
      <c r="G103" s="118"/>
      <c r="I103" s="21" t="e">
        <f>SUM(E103+F103-#REF!)</f>
        <v>#REF!</v>
      </c>
    </row>
    <row r="104" spans="2:11" s="1" customFormat="1" ht="41.25" customHeight="1">
      <c r="B104" s="120"/>
      <c r="C104" s="121" t="s">
        <v>77</v>
      </c>
      <c r="D104" s="121"/>
      <c r="E104" s="122"/>
      <c r="F104" s="144" t="s">
        <v>78</v>
      </c>
      <c r="G104" s="118"/>
      <c r="I104" s="21" t="e">
        <f>SUM(E104+F104-#REF!)</f>
        <v>#VALUE!</v>
      </c>
      <c r="J104" s="16"/>
      <c r="K104" s="19"/>
    </row>
    <row r="105" spans="2:24" s="1" customFormat="1" ht="38.25" customHeight="1">
      <c r="B105" s="123"/>
      <c r="C105" s="124"/>
      <c r="D105" s="124"/>
      <c r="E105" s="125"/>
      <c r="F105" s="125"/>
      <c r="G105" s="130"/>
      <c r="H105" s="53"/>
      <c r="I105" s="53"/>
      <c r="J105" s="53"/>
      <c r="K105" s="53"/>
      <c r="L105" s="53"/>
      <c r="M105" s="53"/>
      <c r="N105" s="53"/>
      <c r="O105" s="53"/>
      <c r="P105" s="53"/>
      <c r="Q105" s="53"/>
      <c r="R105" s="53"/>
      <c r="S105" s="53"/>
      <c r="T105" s="53"/>
      <c r="U105" s="53"/>
      <c r="V105" s="54"/>
      <c r="W105" s="53" t="s">
        <v>43</v>
      </c>
      <c r="X105" s="55"/>
    </row>
    <row r="106" spans="2:9" s="1" customFormat="1" ht="18">
      <c r="B106" s="123"/>
      <c r="C106" s="126"/>
      <c r="D106" s="130"/>
      <c r="E106" s="131"/>
      <c r="F106" s="130"/>
      <c r="G106" s="130"/>
      <c r="I106" s="21" t="e">
        <f>SUM(E106+F106-#REF!)</f>
        <v>#REF!</v>
      </c>
    </row>
    <row r="107" spans="2:9" s="1" customFormat="1" ht="20.25">
      <c r="B107" s="30"/>
      <c r="C107" s="12"/>
      <c r="D107" s="12"/>
      <c r="E107" s="25"/>
      <c r="F107" s="13"/>
      <c r="G107" s="13"/>
      <c r="I107" s="21" t="e">
        <f>SUM(E107+F107-#REF!)</f>
        <v>#REF!</v>
      </c>
    </row>
    <row r="108" spans="2:9" s="1" customFormat="1" ht="20.25">
      <c r="B108" s="30"/>
      <c r="C108" s="12"/>
      <c r="D108" s="12"/>
      <c r="E108" s="25"/>
      <c r="F108" s="13"/>
      <c r="G108" s="13"/>
      <c r="I108" s="21" t="e">
        <f>SUM(E108+F108-#REF!)</f>
        <v>#REF!</v>
      </c>
    </row>
    <row r="109" spans="2:9" s="1" customFormat="1" ht="18">
      <c r="B109" s="30"/>
      <c r="C109" s="12"/>
      <c r="D109" s="12"/>
      <c r="E109" s="26"/>
      <c r="F109" s="14"/>
      <c r="G109" s="14"/>
      <c r="H109" s="11"/>
      <c r="I109" s="21" t="e">
        <f>SUM(E109+F109-#REF!)</f>
        <v>#REF!</v>
      </c>
    </row>
    <row r="110" spans="2:9" s="1" customFormat="1" ht="18">
      <c r="B110" s="30"/>
      <c r="C110" s="12"/>
      <c r="D110" s="12"/>
      <c r="E110" s="27"/>
      <c r="F110" s="15"/>
      <c r="G110" s="15"/>
      <c r="I110" s="21" t="e">
        <f>SUM(E110+F110-#REF!)</f>
        <v>#REF!</v>
      </c>
    </row>
    <row r="111" spans="2:9" s="1" customFormat="1" ht="18">
      <c r="B111" s="30"/>
      <c r="C111" s="12"/>
      <c r="D111" s="12"/>
      <c r="E111" s="28" t="s">
        <v>11</v>
      </c>
      <c r="F111" s="15"/>
      <c r="G111" s="15"/>
      <c r="I111" s="21" t="s">
        <v>11</v>
      </c>
    </row>
    <row r="112" spans="2:9" s="1" customFormat="1" ht="18">
      <c r="B112" s="30"/>
      <c r="C112" s="4"/>
      <c r="D112" s="4"/>
      <c r="E112" s="24"/>
      <c r="F112" s="7"/>
      <c r="G112" s="7"/>
      <c r="I112" s="21" t="e">
        <f>SUM(E112+F112-#REF!)</f>
        <v>#REF!</v>
      </c>
    </row>
    <row r="113" spans="2:9" s="1" customFormat="1" ht="18">
      <c r="B113" s="30"/>
      <c r="C113" s="4"/>
      <c r="D113" s="4"/>
      <c r="E113" s="24"/>
      <c r="F113" s="7"/>
      <c r="G113" s="7"/>
      <c r="I113" s="21" t="e">
        <f>SUM(E113+F113-#REF!)</f>
        <v>#REF!</v>
      </c>
    </row>
    <row r="114" spans="2:9" s="1" customFormat="1" ht="18">
      <c r="B114" s="30"/>
      <c r="C114" s="4"/>
      <c r="D114" s="4"/>
      <c r="E114" s="33"/>
      <c r="F114" s="7"/>
      <c r="G114" s="7"/>
      <c r="I114" s="21" t="e">
        <f>SUM(E114+F114-#REF!)</f>
        <v>#REF!</v>
      </c>
    </row>
    <row r="115" spans="2:9" s="1" customFormat="1" ht="18">
      <c r="B115" s="30"/>
      <c r="C115" s="4"/>
      <c r="D115" s="39"/>
      <c r="E115" s="24"/>
      <c r="F115" s="7"/>
      <c r="G115" s="7"/>
      <c r="I115" s="21" t="e">
        <f>SUM(E115+F115-#REF!)</f>
        <v>#REF!</v>
      </c>
    </row>
    <row r="116" ht="18">
      <c r="F116" s="43"/>
    </row>
    <row r="129" ht="18">
      <c r="D129" s="37"/>
    </row>
    <row r="130" ht="18">
      <c r="D130" s="38"/>
    </row>
    <row r="131" ht="18">
      <c r="D131" s="40"/>
    </row>
  </sheetData>
  <sheetProtection/>
  <mergeCells count="9">
    <mergeCell ref="D11:D12"/>
    <mergeCell ref="E1:G1"/>
    <mergeCell ref="E7:G7"/>
    <mergeCell ref="F11:G11"/>
    <mergeCell ref="B9:G9"/>
    <mergeCell ref="B11:B12"/>
    <mergeCell ref="C11:C12"/>
    <mergeCell ref="E11:E12"/>
    <mergeCell ref="F3:H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9" r:id="rId1"/>
  <rowBreaks count="2" manualBreakCount="2">
    <brk id="40" max="6"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2017-08-30T10:13:11Z</cp:lastPrinted>
  <dcterms:created xsi:type="dcterms:W3CDTF">2002-10-23T13:00:01Z</dcterms:created>
  <dcterms:modified xsi:type="dcterms:W3CDTF">2017-08-30T14:50:36Z</dcterms:modified>
  <cp:category/>
  <cp:version/>
  <cp:contentType/>
  <cp:contentStatus/>
</cp:coreProperties>
</file>